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Система FRM" sheetId="6" r:id="rId1"/>
    <sheet name="Пример расчета" sheetId="8" r:id="rId2"/>
  </sheets>
  <definedNames>
    <definedName name="_xlnm.Print_Area" localSheetId="1">'Пример расчета'!$B$2:$H$28</definedName>
    <definedName name="_xlnm.Print_Area" localSheetId="0">'Система FRM'!$B$2:$H$28</definedName>
  </definedNames>
  <calcPr calcId="152511"/>
</workbook>
</file>

<file path=xl/calcChain.xml><?xml version="1.0" encoding="utf-8"?>
<calcChain xmlns="http://schemas.openxmlformats.org/spreadsheetml/2006/main">
  <c r="D60" i="8" l="1"/>
  <c r="C60" i="8"/>
  <c r="G45" i="8"/>
  <c r="G44" i="8"/>
  <c r="G24" i="8" s="1"/>
  <c r="G42" i="8"/>
  <c r="G41" i="8"/>
  <c r="G40" i="8"/>
  <c r="G39" i="8"/>
  <c r="G38" i="8"/>
  <c r="J22" i="8" s="1"/>
  <c r="K26" i="8"/>
  <c r="J26" i="8"/>
  <c r="H26" i="8"/>
  <c r="G26" i="8"/>
  <c r="F26" i="8"/>
  <c r="K25" i="8"/>
  <c r="F25" i="8"/>
  <c r="K24" i="8"/>
  <c r="F24" i="8"/>
  <c r="K23" i="8"/>
  <c r="G23" i="8"/>
  <c r="F23" i="8"/>
  <c r="K22" i="8"/>
  <c r="F22" i="8"/>
  <c r="G8" i="8"/>
  <c r="G5" i="8"/>
  <c r="G22" i="8" l="1"/>
  <c r="J23" i="8"/>
  <c r="G25" i="8"/>
  <c r="J24" i="8"/>
  <c r="H5" i="8"/>
  <c r="G9" i="8" s="1"/>
  <c r="J25" i="8"/>
  <c r="G10" i="8"/>
  <c r="K22" i="6"/>
  <c r="K23" i="6"/>
  <c r="K24" i="6"/>
  <c r="K25" i="6"/>
  <c r="K26" i="6"/>
  <c r="G45" i="6"/>
  <c r="G44" i="6"/>
  <c r="G26" i="6" s="1"/>
  <c r="G41" i="6"/>
  <c r="G39" i="6"/>
  <c r="G40" i="6"/>
  <c r="G42" i="6"/>
  <c r="G38" i="6"/>
  <c r="H22" i="8" l="1"/>
  <c r="H25" i="8"/>
  <c r="H24" i="8"/>
  <c r="H23" i="8"/>
  <c r="J22" i="6"/>
  <c r="G24" i="6"/>
  <c r="G23" i="6"/>
  <c r="J26" i="6"/>
  <c r="J24" i="6"/>
  <c r="G22" i="6"/>
  <c r="J23" i="6"/>
  <c r="G5" i="6" l="1"/>
  <c r="G8" i="6" s="1"/>
  <c r="D60" i="6"/>
  <c r="C60" i="6"/>
  <c r="F26" i="6"/>
  <c r="F25" i="6"/>
  <c r="F24" i="6"/>
  <c r="F23" i="6"/>
  <c r="F22" i="6"/>
  <c r="H5" i="6" l="1"/>
  <c r="G25" i="6"/>
  <c r="J25" i="6"/>
  <c r="G10" i="6"/>
  <c r="G9" i="6" l="1"/>
  <c r="H25" i="6" l="1"/>
  <c r="H22" i="6"/>
  <c r="H26" i="6"/>
  <c r="H24" i="6"/>
  <c r="H23" i="6"/>
</calcChain>
</file>

<file path=xl/sharedStrings.xml><?xml version="1.0" encoding="utf-8"?>
<sst xmlns="http://schemas.openxmlformats.org/spreadsheetml/2006/main" count="162" uniqueCount="71">
  <si>
    <t>Выберите тип профиль-ручки:</t>
  </si>
  <si>
    <t>Введите ширину проема в мм.:</t>
  </si>
  <si>
    <t>Введите высоту проема в мм.:</t>
  </si>
  <si>
    <t>Профиль-ручка:</t>
  </si>
  <si>
    <t>Горизонтальные профили:</t>
  </si>
  <si>
    <t>Размеры деталей двери-купе, мм.</t>
  </si>
  <si>
    <t>Серебро</t>
  </si>
  <si>
    <t>Золото</t>
  </si>
  <si>
    <t>Коньяк</t>
  </si>
  <si>
    <t>Шампань</t>
  </si>
  <si>
    <t>Венге глянец</t>
  </si>
  <si>
    <t>Вертикальная средняя планка:</t>
  </si>
  <si>
    <t>Хром полированный</t>
  </si>
  <si>
    <t>N</t>
  </si>
  <si>
    <t>Кол-во дверей</t>
  </si>
  <si>
    <t>Выберите количество и          расположение дверей:</t>
  </si>
  <si>
    <t>Расчет с учетом уплотнителя?</t>
  </si>
  <si>
    <t>2 двери    | ¯¯¯¯____ |</t>
  </si>
  <si>
    <t>3 двери    | ¯¯¯¯____¯¯¯¯ |</t>
  </si>
  <si>
    <t>4 двери    | ¯¯¯¯ ____ ____ ¯¯¯¯ |</t>
  </si>
  <si>
    <t>4 двери     | ¯¯¯¯ ____ ¯¯¯¯ ____ |</t>
  </si>
  <si>
    <t>Да</t>
  </si>
  <si>
    <t>Нет</t>
  </si>
  <si>
    <t>Кол-во вставок</t>
  </si>
  <si>
    <t>Тип материала:</t>
  </si>
  <si>
    <t>ЛДСП или МДФ (толщина 10 мм)</t>
  </si>
  <si>
    <t>ЛДСП или МДФ (толщина 8 мм)</t>
  </si>
  <si>
    <t>Стекло или зеркало (толщина 4 мм)</t>
  </si>
  <si>
    <t>Планка №2</t>
  </si>
  <si>
    <t>Планка №3</t>
  </si>
  <si>
    <t>Планка №4</t>
  </si>
  <si>
    <t>Вставка №1 от низа двери</t>
  </si>
  <si>
    <t>Вставка №2 от низа двери</t>
  </si>
  <si>
    <t>Вставка №3 от низа двери</t>
  </si>
  <si>
    <t>Вставка №4 от низа двери</t>
  </si>
  <si>
    <t>Вставка №5 от низа двери</t>
  </si>
  <si>
    <t>Размеры вставки</t>
  </si>
  <si>
    <t>Выберите тип вставки</t>
  </si>
  <si>
    <t xml:space="preserve">Планка №1 </t>
  </si>
  <si>
    <t>Только горизотальные планки</t>
  </si>
  <si>
    <t>Выберите кол-во вставок в двери:</t>
  </si>
  <si>
    <t xml:space="preserve"> </t>
  </si>
  <si>
    <r>
      <t>Укажите расстояние от низа двери до центра средней планки</t>
    </r>
    <r>
      <rPr>
        <sz val="10"/>
        <color theme="1"/>
        <rFont val="Calibri"/>
        <family val="2"/>
        <charset val="204"/>
        <scheme val="minor"/>
      </rPr>
      <t>*</t>
    </r>
    <r>
      <rPr>
        <sz val="12"/>
        <color theme="1"/>
        <rFont val="Calibri"/>
        <family val="2"/>
        <scheme val="minor"/>
      </rPr>
      <t>, мм</t>
    </r>
  </si>
  <si>
    <t>Высота, мм</t>
  </si>
  <si>
    <t>Ширина, мм</t>
  </si>
  <si>
    <t>Размер двери-купе:</t>
  </si>
  <si>
    <t>Асимметричная</t>
  </si>
  <si>
    <t>Симметричная</t>
  </si>
  <si>
    <t>Широкая асимметричная</t>
  </si>
  <si>
    <t>Прямоугольная</t>
  </si>
  <si>
    <t>(C7-6+C69*26)/B69</t>
  </si>
  <si>
    <t>(C7-6+C69*32,2)/B69</t>
  </si>
  <si>
    <t>(C7-6+C69*42)/B69</t>
  </si>
  <si>
    <t>(C7-6+C69*40)/B69</t>
  </si>
  <si>
    <t>Выберите тип средней планки:</t>
  </si>
  <si>
    <t>под крепеж FRM2417.xx/11</t>
  </si>
  <si>
    <t>облегченная FRM2404.xx/11</t>
  </si>
  <si>
    <t>Значение уплотнителя:</t>
  </si>
  <si>
    <t>Значение уплотнителя 1</t>
  </si>
  <si>
    <t>Значение уплотнителя 2</t>
  </si>
  <si>
    <t>Значение уплотнителя 3</t>
  </si>
  <si>
    <t>Значение уплотнителя 4</t>
  </si>
  <si>
    <t>Значение уплотнителя 5</t>
  </si>
  <si>
    <t>Планка верх</t>
  </si>
  <si>
    <t>Планка низ</t>
  </si>
  <si>
    <t>Формула расчета размеров двери-купе и вставок для профилей в шелковых декорах</t>
  </si>
  <si>
    <t>Качество по доступной цене!</t>
  </si>
  <si>
    <t>Доводчик для двери-купе</t>
  </si>
  <si>
    <t>Кондуктор для сборки</t>
  </si>
  <si>
    <t>Расчет с учетом щеточного уплотнителя?  (10 мм суммарно)</t>
  </si>
  <si>
    <t>Формула расчета размеров двери-купе и вставок для профилей в анодированных декорах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</si>
</sst>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b/>
      <sz val="24"/>
      <color rgb="FFFF99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7" fillId="0" borderId="0" xfId="0" applyFont="1" applyBorder="1" applyProtection="1"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locked="0" hidden="1"/>
    </xf>
    <xf numFmtId="1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3" fontId="4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3" fontId="0" fillId="0" borderId="0" xfId="0" applyNumberFormat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horizontal="center" vertical="center"/>
      <protection hidden="1"/>
    </xf>
  </cellXfs>
  <cellStyles count="4">
    <cellStyle name="Excel Built-in Normal" xfId="1"/>
    <cellStyle name="Обычный" xfId="0" builtinId="0"/>
    <cellStyle name="Обычный 2" xfId="2"/>
    <cellStyle name="常规_VR 110124。" xfId="3"/>
  </cellStyles>
  <dxfs count="0"/>
  <tableStyles count="0" defaultTableStyle="TableStyleMedium2" defaultPivotStyle="PivotStyleMedium9"/>
  <colors>
    <mruColors>
      <color rgb="FFFF99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10</xdr:row>
      <xdr:rowOff>208802</xdr:rowOff>
    </xdr:from>
    <xdr:to>
      <xdr:col>11</xdr:col>
      <xdr:colOff>9525</xdr:colOff>
      <xdr:row>14</xdr:row>
      <xdr:rowOff>77881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913902"/>
          <a:ext cx="5191125" cy="831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140970</xdr:colOff>
      <xdr:row>1</xdr:row>
      <xdr:rowOff>41422</xdr:rowOff>
    </xdr:from>
    <xdr:to>
      <xdr:col>2</xdr:col>
      <xdr:colOff>1375410</xdr:colOff>
      <xdr:row>1</xdr:row>
      <xdr:rowOff>401371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" y="155722"/>
          <a:ext cx="1234440" cy="35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15</xdr:row>
      <xdr:rowOff>91572</xdr:rowOff>
    </xdr:from>
    <xdr:to>
      <xdr:col>5</xdr:col>
      <xdr:colOff>1808966</xdr:colOff>
      <xdr:row>17</xdr:row>
      <xdr:rowOff>234447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158747"/>
          <a:ext cx="1456541" cy="6381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43947</xdr:rowOff>
    </xdr:from>
    <xdr:to>
      <xdr:col>7</xdr:col>
      <xdr:colOff>696398</xdr:colOff>
      <xdr:row>17</xdr:row>
      <xdr:rowOff>234447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4111122"/>
          <a:ext cx="144887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10</xdr:row>
      <xdr:rowOff>209550</xdr:rowOff>
    </xdr:from>
    <xdr:to>
      <xdr:col>11</xdr:col>
      <xdr:colOff>9525</xdr:colOff>
      <xdr:row>14</xdr:row>
      <xdr:rowOff>78629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914650"/>
          <a:ext cx="5191125" cy="831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140970</xdr:colOff>
      <xdr:row>1</xdr:row>
      <xdr:rowOff>41422</xdr:rowOff>
    </xdr:from>
    <xdr:to>
      <xdr:col>2</xdr:col>
      <xdr:colOff>1375410</xdr:colOff>
      <xdr:row>1</xdr:row>
      <xdr:rowOff>401371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" y="155722"/>
          <a:ext cx="1234440" cy="35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15</xdr:row>
      <xdr:rowOff>91572</xdr:rowOff>
    </xdr:from>
    <xdr:to>
      <xdr:col>5</xdr:col>
      <xdr:colOff>1808966</xdr:colOff>
      <xdr:row>17</xdr:row>
      <xdr:rowOff>234447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158747"/>
          <a:ext cx="1456541" cy="6381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43947</xdr:rowOff>
    </xdr:from>
    <xdr:to>
      <xdr:col>7</xdr:col>
      <xdr:colOff>696398</xdr:colOff>
      <xdr:row>17</xdr:row>
      <xdr:rowOff>234447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4111122"/>
          <a:ext cx="1448873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9999"/>
  </sheetPr>
  <dimension ref="A1:K110"/>
  <sheetViews>
    <sheetView tabSelected="1" zoomScaleNormal="100" workbookViewId="0">
      <selection activeCell="E14" sqref="E14"/>
    </sheetView>
  </sheetViews>
  <sheetFormatPr defaultColWidth="9.140625" defaultRowHeight="15.75" x14ac:dyDescent="0.25"/>
  <cols>
    <col min="1" max="1" width="1.42578125" style="1" customWidth="1"/>
    <col min="2" max="2" width="16.42578125" style="1" customWidth="1"/>
    <col min="3" max="3" width="22.42578125" style="3" customWidth="1"/>
    <col min="4" max="4" width="41.140625" style="2" customWidth="1"/>
    <col min="5" max="5" width="11.7109375" style="2" customWidth="1"/>
    <col min="6" max="6" width="31.42578125" style="2" customWidth="1"/>
    <col min="7" max="9" width="14.5703125" style="1" customWidth="1"/>
    <col min="10" max="10" width="22.28515625" style="1" hidden="1" customWidth="1"/>
    <col min="11" max="11" width="20.7109375" style="1" hidden="1" customWidth="1"/>
    <col min="12" max="30" width="9.140625" style="1"/>
    <col min="31" max="31" width="9.140625" style="1" customWidth="1"/>
    <col min="32" max="16384" width="9.140625" style="1"/>
  </cols>
  <sheetData>
    <row r="1" spans="1:11" ht="9" customHeight="1" x14ac:dyDescent="0.25"/>
    <row r="2" spans="1:11" s="18" customFormat="1" ht="33.75" customHeight="1" x14ac:dyDescent="0.25">
      <c r="A2" s="45"/>
      <c r="B2" s="45"/>
      <c r="D2" s="63" t="s">
        <v>70</v>
      </c>
      <c r="E2" s="58"/>
      <c r="F2" s="58"/>
      <c r="G2" s="58"/>
      <c r="H2" s="58"/>
      <c r="I2" s="35"/>
    </row>
    <row r="3" spans="1:11" s="18" customFormat="1" ht="10.5" customHeight="1" x14ac:dyDescent="0.25">
      <c r="C3" s="3"/>
      <c r="D3" s="2"/>
      <c r="E3" s="2"/>
      <c r="F3" s="2"/>
      <c r="G3" s="1"/>
      <c r="H3" s="1"/>
      <c r="I3" s="1"/>
    </row>
    <row r="4" spans="1:11" s="18" customFormat="1" ht="20.100000000000001" customHeight="1" x14ac:dyDescent="0.25">
      <c r="C4" s="23"/>
      <c r="D4" s="24"/>
      <c r="E4" s="2"/>
      <c r="F4" s="27"/>
      <c r="G4" s="5" t="s">
        <v>43</v>
      </c>
      <c r="H4" s="5" t="s">
        <v>44</v>
      </c>
      <c r="I4" s="40"/>
    </row>
    <row r="5" spans="1:11" s="18" customFormat="1" ht="20.100000000000001" customHeight="1" x14ac:dyDescent="0.25">
      <c r="B5" s="60" t="s">
        <v>0</v>
      </c>
      <c r="C5" s="60"/>
      <c r="D5" s="16"/>
      <c r="E5" s="2"/>
      <c r="F5" s="25" t="s">
        <v>45</v>
      </c>
      <c r="G5" s="7">
        <f>IF(D7=0,0,$D$7-40)</f>
        <v>0</v>
      </c>
      <c r="H5" s="7">
        <f>IF(D5=0,0,IF(D8=0,0,IF(D9=0,0,IF(D10=0,0,ROUND(IF(D10=D51,IF(D5=C67,(D8-10+D60*26)/C60,IF(D5=C68,(D8-10+D60*32)/C60,IF(D5=C69,(D8-10+D60*42)/C60,IF(D5=C70,(D8-10+D60*40)/C60,)))),IF(D10=D52,IF(D5=C67,(D8+D60*26)/C60,IF(D5=C68,(D8+D60*32)/C60,IF(D5=C69,(D8+D60*42)/C60,IF(D5=C70,(D8+D60*40)/C60,)))),0)),0)))))</f>
        <v>0</v>
      </c>
      <c r="I5" s="41"/>
    </row>
    <row r="6" spans="1:11" s="18" customFormat="1" ht="18.75" customHeight="1" x14ac:dyDescent="0.25">
      <c r="C6" s="3"/>
      <c r="D6" s="2"/>
      <c r="E6" s="4"/>
      <c r="F6" s="2"/>
      <c r="G6" s="1"/>
      <c r="H6" s="1"/>
      <c r="I6" s="1"/>
      <c r="J6" s="18" t="s">
        <v>46</v>
      </c>
      <c r="K6" s="18" t="s">
        <v>50</v>
      </c>
    </row>
    <row r="7" spans="1:11" s="18" customFormat="1" ht="20.100000000000001" customHeight="1" x14ac:dyDescent="0.25">
      <c r="B7" s="60" t="s">
        <v>2</v>
      </c>
      <c r="C7" s="60"/>
      <c r="D7" s="14"/>
      <c r="E7" s="2"/>
      <c r="F7" s="56" t="s">
        <v>5</v>
      </c>
      <c r="G7" s="56"/>
      <c r="H7" s="56"/>
      <c r="I7" s="42"/>
      <c r="J7" s="18" t="s">
        <v>47</v>
      </c>
      <c r="K7" s="18" t="s">
        <v>51</v>
      </c>
    </row>
    <row r="8" spans="1:11" s="18" customFormat="1" ht="20.100000000000001" customHeight="1" x14ac:dyDescent="0.25">
      <c r="B8" s="61" t="s">
        <v>1</v>
      </c>
      <c r="C8" s="61"/>
      <c r="D8" s="14"/>
      <c r="E8" s="2"/>
      <c r="F8" s="25" t="s">
        <v>3</v>
      </c>
      <c r="G8" s="55">
        <f>G5</f>
        <v>0</v>
      </c>
      <c r="H8" s="55"/>
      <c r="I8" s="41"/>
      <c r="J8" s="18" t="s">
        <v>48</v>
      </c>
      <c r="K8" s="18" t="s">
        <v>52</v>
      </c>
    </row>
    <row r="9" spans="1:11" s="18" customFormat="1" ht="31.5" customHeight="1" x14ac:dyDescent="0.25">
      <c r="B9" s="62" t="s">
        <v>15</v>
      </c>
      <c r="C9" s="62"/>
      <c r="D9" s="15"/>
      <c r="E9" s="13"/>
      <c r="F9" s="25" t="s">
        <v>4</v>
      </c>
      <c r="G9" s="55">
        <f>IF(D5=0,0,IF(D8=0,0,IF(D9=0,0,IF(D10=0,0,IF(D5=C67,H5-50,IF(D5=C68,H5-63,IF(D5=C69,H5-50,IF(D5=C70,H5-78,))))))))</f>
        <v>0</v>
      </c>
      <c r="H9" s="55"/>
      <c r="I9" s="41"/>
      <c r="J9" s="18" t="s">
        <v>49</v>
      </c>
      <c r="K9" s="18" t="s">
        <v>53</v>
      </c>
    </row>
    <row r="10" spans="1:11" s="18" customFormat="1" ht="31.5" customHeight="1" x14ac:dyDescent="0.25">
      <c r="B10" s="62" t="s">
        <v>69</v>
      </c>
      <c r="C10" s="62"/>
      <c r="D10" s="15"/>
      <c r="E10" s="2"/>
      <c r="F10" s="25" t="s">
        <v>11</v>
      </c>
      <c r="G10" s="55">
        <f>IF(G8=0,0,G8-77)</f>
        <v>0</v>
      </c>
      <c r="H10" s="55"/>
      <c r="I10" s="41"/>
    </row>
    <row r="11" spans="1:11" s="18" customFormat="1" ht="18.75" customHeight="1" x14ac:dyDescent="0.25">
      <c r="C11" s="3"/>
      <c r="D11" s="4"/>
      <c r="E11" s="2"/>
      <c r="F11" s="1"/>
      <c r="G11" s="1"/>
      <c r="H11" s="38"/>
      <c r="I11" s="38"/>
    </row>
    <row r="12" spans="1:11" s="18" customFormat="1" ht="18.75" customHeight="1" x14ac:dyDescent="0.25">
      <c r="B12" s="52" t="s">
        <v>54</v>
      </c>
      <c r="C12" s="52"/>
      <c r="D12" s="29"/>
      <c r="E12" s="2"/>
      <c r="F12" s="1"/>
      <c r="G12" s="1"/>
      <c r="H12" s="38"/>
      <c r="I12" s="38"/>
    </row>
    <row r="13" spans="1:11" s="18" customFormat="1" ht="20.100000000000001" customHeight="1" x14ac:dyDescent="0.25">
      <c r="B13" s="52" t="s">
        <v>40</v>
      </c>
      <c r="C13" s="52"/>
      <c r="D13" s="29"/>
      <c r="E13" s="1"/>
      <c r="F13" s="1"/>
      <c r="G13" s="1"/>
      <c r="H13" s="10"/>
      <c r="I13" s="10"/>
    </row>
    <row r="14" spans="1:11" s="18" customFormat="1" ht="18.75" customHeight="1" x14ac:dyDescent="0.25">
      <c r="C14" s="1"/>
      <c r="D14" s="1"/>
      <c r="E14" s="1"/>
      <c r="F14" s="1"/>
      <c r="G14" s="1"/>
      <c r="H14" s="1"/>
      <c r="I14" s="1"/>
    </row>
    <row r="15" spans="1:11" s="18" customFormat="1" ht="31.5" x14ac:dyDescent="0.25">
      <c r="B15" s="59" t="s">
        <v>39</v>
      </c>
      <c r="C15" s="59"/>
      <c r="D15" s="19" t="s">
        <v>42</v>
      </c>
      <c r="E15" s="1"/>
      <c r="F15" s="53" t="s">
        <v>66</v>
      </c>
      <c r="G15" s="53"/>
      <c r="H15" s="53"/>
      <c r="I15" s="1"/>
      <c r="J15" s="18" t="s">
        <v>41</v>
      </c>
    </row>
    <row r="16" spans="1:11" s="18" customFormat="1" ht="20.100000000000001" customHeight="1" x14ac:dyDescent="0.25">
      <c r="B16" s="52" t="s">
        <v>38</v>
      </c>
      <c r="C16" s="52"/>
      <c r="D16" s="14"/>
      <c r="E16" s="1"/>
      <c r="F16" s="1"/>
      <c r="G16" s="1"/>
      <c r="H16" s="1"/>
      <c r="I16" s="1"/>
    </row>
    <row r="17" spans="1:11" s="18" customFormat="1" ht="20.100000000000001" customHeight="1" x14ac:dyDescent="0.25">
      <c r="B17" s="52" t="s">
        <v>28</v>
      </c>
      <c r="C17" s="52"/>
      <c r="D17" s="14"/>
      <c r="E17" s="1"/>
      <c r="F17" s="1"/>
      <c r="G17" s="1"/>
      <c r="H17" s="1"/>
      <c r="I17" s="1"/>
    </row>
    <row r="18" spans="1:11" s="18" customFormat="1" ht="20.100000000000001" customHeight="1" x14ac:dyDescent="0.25">
      <c r="B18" s="52" t="s">
        <v>29</v>
      </c>
      <c r="C18" s="52"/>
      <c r="D18" s="14"/>
      <c r="E18" s="1"/>
      <c r="F18" s="1"/>
      <c r="G18" s="1"/>
      <c r="H18" s="1"/>
      <c r="I18" s="1"/>
    </row>
    <row r="19" spans="1:11" ht="20.100000000000001" customHeight="1" x14ac:dyDescent="0.25">
      <c r="B19" s="52" t="s">
        <v>30</v>
      </c>
      <c r="C19" s="52"/>
      <c r="D19" s="14"/>
      <c r="E19" s="1"/>
      <c r="F19" s="50" t="s">
        <v>67</v>
      </c>
      <c r="G19" s="54" t="s">
        <v>68</v>
      </c>
      <c r="H19" s="54"/>
      <c r="J19" s="39"/>
    </row>
    <row r="20" spans="1:11" ht="18.75" customHeight="1" x14ac:dyDescent="0.25">
      <c r="E20" s="1"/>
      <c r="F20" s="51"/>
      <c r="G20" s="49"/>
      <c r="H20" s="49"/>
    </row>
    <row r="21" spans="1:11" ht="20.100000000000001" customHeight="1" x14ac:dyDescent="0.25">
      <c r="D21" s="5" t="s">
        <v>37</v>
      </c>
      <c r="E21" s="6"/>
      <c r="F21" s="20" t="s">
        <v>36</v>
      </c>
      <c r="G21" s="20" t="s">
        <v>43</v>
      </c>
      <c r="H21" s="20" t="s">
        <v>44</v>
      </c>
      <c r="I21" s="43"/>
    </row>
    <row r="22" spans="1:11" ht="20.100000000000001" customHeight="1" x14ac:dyDescent="0.25">
      <c r="B22" s="52" t="s">
        <v>31</v>
      </c>
      <c r="C22" s="52"/>
      <c r="D22" s="28"/>
      <c r="E22" s="1"/>
      <c r="F22" s="26" t="str">
        <f>IF(D22=$D$38," Вставка №1, толщина 10 мм",IF(D22=$D$39," Вставка №1, толщина 8 мм",IF(D22=$D$40," Вставка №1, толщина 4 мм","Выберите тип вставки")))</f>
        <v>Выберите тип вставки</v>
      </c>
      <c r="G22" s="22">
        <f>ROUNDDOWN(IF(D22=0,0,IF(D13=1,G8-47-12-1-G38,IF(D13&gt;1,D16-47-G45-G38,0))),0)</f>
        <v>0</v>
      </c>
      <c r="H22" s="22">
        <f>IF(D22=$D$38,$G$9+16,IF(D22=0,0,$G$9+14))</f>
        <v>0</v>
      </c>
      <c r="I22" s="44"/>
      <c r="J22" s="1">
        <f>IF(D13=1,G8-47-12-1-G38,IF(D13&gt;1,D16-47-G45-G38,0))</f>
        <v>0</v>
      </c>
      <c r="K22" s="1">
        <f>IF(D22=0,0,)</f>
        <v>0</v>
      </c>
    </row>
    <row r="23" spans="1:11" ht="20.100000000000001" customHeight="1" x14ac:dyDescent="0.25">
      <c r="B23" s="52" t="s">
        <v>32</v>
      </c>
      <c r="C23" s="52"/>
      <c r="D23" s="28"/>
      <c r="E23" s="1"/>
      <c r="F23" s="26" t="str">
        <f>IF(D23=$D$38," Вставка №2, толщина 10 мм",IF(D23=$D$39," Вставка №2, толщина 8 мм",IF(D23=$D$40," Вставка №2, толщина 4 мм","Выберите тип вставки")))</f>
        <v>Выберите тип вставки</v>
      </c>
      <c r="G23" s="22">
        <f>ROUNDDOWN(IF(D23=0,0,IF(D16=0,0,IF(D13=2,G8-D16-G44-12-1-G39,IF(D13&gt;2,D17-D16-G45-G44-G39,0)))),0)</f>
        <v>0</v>
      </c>
      <c r="H23" s="22">
        <f>IF(D13&lt;2,0,IF(D23=$D$38,$G$9+16,IF(D23=0,0,$G$9+14)))</f>
        <v>0</v>
      </c>
      <c r="I23" s="44"/>
      <c r="J23" s="1">
        <f>IF(D13=2,G8-D16-G44-12-1-G39,IF(D13&gt;2,D17-D16-G45-G44-G39,0))</f>
        <v>0</v>
      </c>
      <c r="K23" s="1">
        <f>IF(D23=0,0,IF(D16=0,0,))</f>
        <v>0</v>
      </c>
    </row>
    <row r="24" spans="1:11" ht="20.100000000000001" customHeight="1" x14ac:dyDescent="0.25">
      <c r="B24" s="52" t="s">
        <v>33</v>
      </c>
      <c r="C24" s="52"/>
      <c r="D24" s="28"/>
      <c r="E24" s="1"/>
      <c r="F24" s="26" t="str">
        <f>IF(D24=$D$38," Вставка №3, толщина 10 мм",IF(D24=$D$39," Вставка №3, толщина 8 мм",IF(D24=$D$40," Вставка №3, толщина 4 мм","Выберите тип вставки")))</f>
        <v>Выберите тип вставки</v>
      </c>
      <c r="G24" s="22">
        <f>ROUNDDOWN(IF(D24=0,0,IF(D17=0,0,IF(D13=3,G8-D17-G44-12-1-G40,IF(D13&gt;3,D18-D17-G45-G44-G40,0)))),0)</f>
        <v>0</v>
      </c>
      <c r="H24" s="22">
        <f>IF(D13&lt;3,0,IF(D24=$D$38,$G$9+16,IF(D24=0,0,$G$9+14)))</f>
        <v>0</v>
      </c>
      <c r="I24" s="44"/>
      <c r="J24" s="1">
        <f>IF(D13=3,G8-D17-G44-12-1-G40,IF(D13&gt;2,D18-D17-G45-G44-G40,0))</f>
        <v>0</v>
      </c>
      <c r="K24" s="1">
        <f>IF(D24=0,0,IF(D17=0,0,))</f>
        <v>0</v>
      </c>
    </row>
    <row r="25" spans="1:11" ht="20.100000000000001" customHeight="1" x14ac:dyDescent="0.25">
      <c r="B25" s="52" t="s">
        <v>34</v>
      </c>
      <c r="C25" s="52"/>
      <c r="D25" s="28"/>
      <c r="E25" s="1"/>
      <c r="F25" s="26" t="str">
        <f>IF(D25=$D$38," Вставка №4, толщина 10 мм",IF(D25=$D$39," Вставка №4, толщина 8 мм",IF(D25=$D$40," Вставка №4, толщина 4 мм","Выберите тип вставки")))</f>
        <v>Выберите тип вставки</v>
      </c>
      <c r="G25" s="22">
        <f>ROUNDDOWN(IF(D25=0,0,IF(D18=0,0,IF(D13=4,G8-D18-G44-12-1-G41,IF(D13&gt;4,D19-D18-G45-G44-G41,0)))),0)</f>
        <v>0</v>
      </c>
      <c r="H25" s="22">
        <f>IF(D13&lt;4,0,IF(D25=$D$38,$G$9+16,IF(D25=0,0,$G$9+14)))</f>
        <v>0</v>
      </c>
      <c r="I25" s="44"/>
      <c r="J25" s="1">
        <f>IF(D13=4,G8-D18-G44-12-1-G41,IF(D13&gt;2,D19-D18-G45-G44-G41,0))</f>
        <v>0</v>
      </c>
      <c r="K25" s="1">
        <f>IF(D25=0,0,IF(D18=0,0,))</f>
        <v>0</v>
      </c>
    </row>
    <row r="26" spans="1:11" ht="20.100000000000001" customHeight="1" x14ac:dyDescent="0.25">
      <c r="B26" s="52" t="s">
        <v>35</v>
      </c>
      <c r="C26" s="52"/>
      <c r="D26" s="28"/>
      <c r="E26" s="1"/>
      <c r="F26" s="26" t="str">
        <f>IF(D26=$D$38," Вставка №5, толщина 10 мм",IF(D26=$D$39," Вставка №5, толщина 8 мм",IF(D26=$D$40," Вставка №5, толщина 4 мм","Выберите тип вставки")))</f>
        <v>Выберите тип вставки</v>
      </c>
      <c r="G26" s="22">
        <f>ROUNDDOWN(IF(D26=0,0,IF(D19=0,0,IF(D13=5,G8-D19-G44-12-1-G42,0))),0)</f>
        <v>0</v>
      </c>
      <c r="H26" s="22">
        <f>IF(D13=5,IF(D26=$D$38,$G$9+16,IF(D26=0,0,$G$9+14)),0)</f>
        <v>0</v>
      </c>
      <c r="I26" s="44"/>
      <c r="J26" s="1">
        <f>IF(D13=5,G8-D19-G44-12-1-G42,0)</f>
        <v>0</v>
      </c>
      <c r="K26" s="1">
        <f>IF(D26=0,0,IF(D19=0,0,))</f>
        <v>0</v>
      </c>
    </row>
    <row r="27" spans="1:11" ht="20.100000000000001" customHeight="1" x14ac:dyDescent="0.25">
      <c r="E27" s="1"/>
      <c r="F27" s="1"/>
    </row>
    <row r="28" spans="1:11" x14ac:dyDescent="0.25">
      <c r="C28" s="1"/>
      <c r="D28" s="1"/>
      <c r="E28" s="1"/>
    </row>
    <row r="29" spans="1:11" ht="20.100000000000001" customHeight="1" x14ac:dyDescent="0.25">
      <c r="C29" s="1"/>
      <c r="D29" s="1"/>
      <c r="E29" s="1"/>
    </row>
    <row r="30" spans="1:11" ht="20.100000000000001" customHeight="1" x14ac:dyDescent="0.25">
      <c r="C30" s="1"/>
      <c r="D30" s="1"/>
      <c r="E30" s="1"/>
    </row>
    <row r="31" spans="1:11" ht="20.100000000000001" customHeight="1" x14ac:dyDescent="0.25">
      <c r="C31" s="1"/>
      <c r="D31" s="1"/>
    </row>
    <row r="32" spans="1:11" s="18" customFormat="1" ht="20.100000000000001" customHeight="1" x14ac:dyDescent="0.25">
      <c r="A32" s="1"/>
      <c r="B32" s="1"/>
      <c r="C32" s="1"/>
      <c r="D32" s="1"/>
      <c r="E32" s="2"/>
      <c r="F32" s="2"/>
      <c r="G32" s="1"/>
      <c r="H32" s="1"/>
      <c r="I32" s="1"/>
    </row>
    <row r="38" spans="3:7" hidden="1" x14ac:dyDescent="0.25">
      <c r="C38" s="18" t="s">
        <v>24</v>
      </c>
      <c r="D38" s="1" t="s">
        <v>25</v>
      </c>
      <c r="F38" s="2" t="s">
        <v>58</v>
      </c>
      <c r="G38" s="1">
        <f>IF(D22=$D$38,0,IF(D22=$D$39,2,IF(D22=$D$40,2,0)))</f>
        <v>0</v>
      </c>
    </row>
    <row r="39" spans="3:7" hidden="1" x14ac:dyDescent="0.25">
      <c r="C39" s="1"/>
      <c r="D39" s="1" t="s">
        <v>26</v>
      </c>
      <c r="F39" s="2" t="s">
        <v>59</v>
      </c>
      <c r="G39" s="1">
        <f>IF(D23=$D$38,0,IF(D23=$D$39,2,IF(D23=$D$40,2,0)))</f>
        <v>0</v>
      </c>
    </row>
    <row r="40" spans="3:7" hidden="1" x14ac:dyDescent="0.25">
      <c r="C40" s="1"/>
      <c r="D40" s="1" t="s">
        <v>27</v>
      </c>
      <c r="F40" s="2" t="s">
        <v>60</v>
      </c>
      <c r="G40" s="1">
        <f t="shared" ref="G40:G42" si="0">IF(D24=$D$38,0,IF(D24=$D$39,2,IF(D24=$D$40,2,0)))</f>
        <v>0</v>
      </c>
    </row>
    <row r="41" spans="3:7" hidden="1" x14ac:dyDescent="0.25">
      <c r="F41" s="2" t="s">
        <v>61</v>
      </c>
      <c r="G41" s="1">
        <f>IF(D25=$D$38,0,IF(D25=$D$39,2,IF(D25=$D$40,2,0)))</f>
        <v>0</v>
      </c>
    </row>
    <row r="42" spans="3:7" hidden="1" x14ac:dyDescent="0.25">
      <c r="C42" s="17" t="s">
        <v>23</v>
      </c>
      <c r="D42" s="1">
        <v>1</v>
      </c>
      <c r="F42" s="2" t="s">
        <v>62</v>
      </c>
      <c r="G42" s="1">
        <f t="shared" si="0"/>
        <v>0</v>
      </c>
    </row>
    <row r="43" spans="3:7" hidden="1" x14ac:dyDescent="0.25">
      <c r="C43" s="2"/>
      <c r="D43" s="1">
        <v>2</v>
      </c>
    </row>
    <row r="44" spans="3:7" hidden="1" x14ac:dyDescent="0.25">
      <c r="C44" s="1"/>
      <c r="D44" s="9">
        <v>3</v>
      </c>
      <c r="F44" s="2" t="s">
        <v>63</v>
      </c>
      <c r="G44" s="1">
        <f>IF(D12=D62,4.17,IF(D12=D63,0.75,0))</f>
        <v>0</v>
      </c>
    </row>
    <row r="45" spans="3:7" hidden="1" x14ac:dyDescent="0.25">
      <c r="C45" s="2"/>
      <c r="D45" s="9">
        <v>4</v>
      </c>
      <c r="F45" s="2" t="s">
        <v>64</v>
      </c>
      <c r="G45" s="1">
        <f>IF(D12=D62,3.43,IF(D12=D63,0.75,0))</f>
        <v>0</v>
      </c>
    </row>
    <row r="46" spans="3:7" hidden="1" x14ac:dyDescent="0.25">
      <c r="C46" s="2"/>
      <c r="D46" s="1">
        <v>5</v>
      </c>
    </row>
    <row r="47" spans="3:7" hidden="1" x14ac:dyDescent="0.25"/>
    <row r="48" spans="3:7" hidden="1" x14ac:dyDescent="0.25"/>
    <row r="49" spans="1:9" s="2" customFormat="1" ht="63" hidden="1" x14ac:dyDescent="0.25">
      <c r="A49" s="1"/>
      <c r="B49" s="1"/>
      <c r="C49" s="11" t="s">
        <v>15</v>
      </c>
      <c r="D49" s="11" t="s">
        <v>16</v>
      </c>
      <c r="G49" s="1"/>
      <c r="H49" s="1"/>
      <c r="I49" s="1"/>
    </row>
    <row r="50" spans="1:9" s="2" customFormat="1" hidden="1" x14ac:dyDescent="0.25">
      <c r="A50" s="1"/>
      <c r="B50" s="1"/>
      <c r="C50" s="12"/>
      <c r="D50" s="1"/>
      <c r="G50" s="1"/>
      <c r="H50" s="1"/>
      <c r="I50" s="1"/>
    </row>
    <row r="51" spans="1:9" s="2" customFormat="1" hidden="1" x14ac:dyDescent="0.25">
      <c r="A51" s="1"/>
      <c r="B51" s="1"/>
      <c r="C51" s="21" t="s">
        <v>17</v>
      </c>
      <c r="D51" s="4" t="s">
        <v>21</v>
      </c>
      <c r="G51" s="1"/>
      <c r="H51" s="1"/>
      <c r="I51" s="1"/>
    </row>
    <row r="52" spans="1:9" s="2" customFormat="1" hidden="1" x14ac:dyDescent="0.25">
      <c r="A52" s="1"/>
      <c r="B52" s="1"/>
      <c r="C52" s="1"/>
      <c r="D52" s="4" t="s">
        <v>22</v>
      </c>
      <c r="G52" s="1"/>
      <c r="H52" s="1"/>
      <c r="I52" s="1"/>
    </row>
    <row r="53" spans="1:9" s="2" customFormat="1" hidden="1" x14ac:dyDescent="0.25">
      <c r="A53" s="1"/>
      <c r="B53" s="1"/>
      <c r="C53" s="21" t="s">
        <v>18</v>
      </c>
      <c r="G53" s="1"/>
      <c r="H53" s="1"/>
      <c r="I53" s="1"/>
    </row>
    <row r="54" spans="1:9" s="2" customFormat="1" ht="7.5" hidden="1" customHeight="1" x14ac:dyDescent="0.25">
      <c r="A54" s="1"/>
      <c r="B54" s="1"/>
      <c r="C54" s="21"/>
      <c r="G54" s="1"/>
      <c r="H54" s="1"/>
      <c r="I54" s="1"/>
    </row>
    <row r="55" spans="1:9" s="2" customFormat="1" hidden="1" x14ac:dyDescent="0.25">
      <c r="A55" s="1"/>
      <c r="B55" s="1"/>
      <c r="C55" s="21" t="s">
        <v>19</v>
      </c>
      <c r="G55" s="1"/>
      <c r="H55" s="1"/>
      <c r="I55" s="1"/>
    </row>
    <row r="56" spans="1:9" s="2" customFormat="1" ht="7.5" hidden="1" customHeight="1" x14ac:dyDescent="0.25">
      <c r="A56" s="1"/>
      <c r="B56" s="1"/>
      <c r="C56" s="21"/>
      <c r="G56" s="1"/>
      <c r="H56" s="1"/>
      <c r="I56" s="1"/>
    </row>
    <row r="57" spans="1:9" s="2" customFormat="1" hidden="1" x14ac:dyDescent="0.25">
      <c r="A57" s="1"/>
      <c r="B57" s="1"/>
      <c r="C57" s="21" t="s">
        <v>20</v>
      </c>
      <c r="G57" s="1"/>
      <c r="H57" s="1"/>
      <c r="I57" s="1"/>
    </row>
    <row r="58" spans="1:9" hidden="1" x14ac:dyDescent="0.25"/>
    <row r="59" spans="1:9" s="2" customFormat="1" hidden="1" x14ac:dyDescent="0.25">
      <c r="A59" s="1"/>
      <c r="B59" s="1"/>
      <c r="C59" s="2" t="s">
        <v>14</v>
      </c>
      <c r="D59" s="2" t="s">
        <v>13</v>
      </c>
      <c r="G59" s="1"/>
      <c r="H59" s="1"/>
      <c r="I59" s="1"/>
    </row>
    <row r="60" spans="1:9" s="2" customFormat="1" hidden="1" x14ac:dyDescent="0.25">
      <c r="A60" s="1"/>
      <c r="B60" s="1"/>
      <c r="C60" s="2" t="str">
        <f>IF(D9=C51,2,IF(D9=C53,3,IF(D9=C55,4,IF(D9=C57,4,"Выберите количество и расположение дверей"))))</f>
        <v>Выберите количество и расположение дверей</v>
      </c>
      <c r="D60" s="2" t="str">
        <f>IF(D9=C51,1,IF(D9=C53,2,IF(D9=C55,2,IF(D9=C57,3,"Выберите количество и расположение дверей"))))</f>
        <v>Выберите количество и расположение дверей</v>
      </c>
      <c r="G60" s="1"/>
      <c r="H60" s="1"/>
      <c r="I60" s="1"/>
    </row>
    <row r="61" spans="1:9" hidden="1" x14ac:dyDescent="0.25"/>
    <row r="62" spans="1:9" hidden="1" x14ac:dyDescent="0.25">
      <c r="D62" s="2" t="s">
        <v>55</v>
      </c>
    </row>
    <row r="63" spans="1:9" hidden="1" x14ac:dyDescent="0.25">
      <c r="D63" s="2" t="s">
        <v>56</v>
      </c>
    </row>
    <row r="64" spans="1:9" hidden="1" x14ac:dyDescent="0.25"/>
    <row r="65" spans="1:9" hidden="1" x14ac:dyDescent="0.25"/>
    <row r="66" spans="1:9" hidden="1" x14ac:dyDescent="0.25"/>
    <row r="67" spans="1:9" s="2" customFormat="1" hidden="1" x14ac:dyDescent="0.25">
      <c r="A67" s="1"/>
      <c r="B67" s="1"/>
      <c r="C67" s="1" t="s">
        <v>46</v>
      </c>
      <c r="D67" s="1" t="s">
        <v>6</v>
      </c>
      <c r="E67" s="1"/>
      <c r="G67" s="1"/>
      <c r="H67" s="1"/>
      <c r="I67" s="1"/>
    </row>
    <row r="68" spans="1:9" s="2" customFormat="1" hidden="1" x14ac:dyDescent="0.25">
      <c r="A68" s="1">
        <v>1</v>
      </c>
      <c r="B68" s="1"/>
      <c r="C68" s="1" t="s">
        <v>47</v>
      </c>
      <c r="D68" s="1" t="s">
        <v>7</v>
      </c>
      <c r="E68" s="1"/>
      <c r="G68" s="1"/>
      <c r="H68" s="1"/>
      <c r="I68" s="1"/>
    </row>
    <row r="69" spans="1:9" s="2" customFormat="1" hidden="1" x14ac:dyDescent="0.25">
      <c r="A69" s="1">
        <v>2</v>
      </c>
      <c r="B69" s="1"/>
      <c r="C69" s="1" t="s">
        <v>48</v>
      </c>
      <c r="D69" s="1" t="s">
        <v>8</v>
      </c>
      <c r="E69" s="1"/>
      <c r="G69" s="1"/>
      <c r="H69" s="1"/>
      <c r="I69" s="1"/>
    </row>
    <row r="70" spans="1:9" s="2" customFormat="1" hidden="1" x14ac:dyDescent="0.25">
      <c r="A70" s="1">
        <v>3</v>
      </c>
      <c r="B70" s="1"/>
      <c r="C70" s="1" t="s">
        <v>49</v>
      </c>
      <c r="D70" s="1" t="s">
        <v>9</v>
      </c>
      <c r="E70" s="1"/>
      <c r="G70" s="1"/>
      <c r="H70" s="1"/>
      <c r="I70" s="1"/>
    </row>
    <row r="71" spans="1:9" s="2" customFormat="1" hidden="1" x14ac:dyDescent="0.25">
      <c r="A71" s="1">
        <v>4</v>
      </c>
      <c r="B71" s="1"/>
      <c r="C71" s="1"/>
      <c r="D71" s="1" t="s">
        <v>10</v>
      </c>
      <c r="E71" s="1"/>
      <c r="G71" s="1"/>
      <c r="H71" s="1"/>
      <c r="I71" s="1"/>
    </row>
    <row r="72" spans="1:9" s="2" customFormat="1" hidden="1" x14ac:dyDescent="0.25">
      <c r="A72" s="1"/>
      <c r="B72" s="1"/>
      <c r="C72" s="1"/>
      <c r="D72" s="1" t="s">
        <v>12</v>
      </c>
      <c r="E72" s="1"/>
      <c r="G72" s="1"/>
      <c r="H72" s="1"/>
      <c r="I72" s="1"/>
    </row>
    <row r="73" spans="1:9" s="2" customFormat="1" hidden="1" x14ac:dyDescent="0.25">
      <c r="A73" s="1"/>
      <c r="B73" s="1"/>
      <c r="C73" s="1"/>
      <c r="D73" s="1"/>
      <c r="E73" s="1"/>
      <c r="G73" s="1"/>
      <c r="H73" s="1"/>
      <c r="I73" s="1"/>
    </row>
    <row r="74" spans="1:9" s="2" customFormat="1" hidden="1" x14ac:dyDescent="0.25">
      <c r="A74" s="1"/>
      <c r="B74" s="1"/>
      <c r="C74" s="1" t="s">
        <v>57</v>
      </c>
      <c r="D74" s="1"/>
      <c r="E74" s="1"/>
      <c r="G74" s="1"/>
      <c r="H74" s="1"/>
      <c r="I74" s="1"/>
    </row>
    <row r="75" spans="1:9" s="2" customFormat="1" x14ac:dyDescent="0.25">
      <c r="A75" s="1"/>
      <c r="B75" s="1"/>
      <c r="C75" s="1"/>
      <c r="D75" s="1"/>
      <c r="E75" s="1"/>
      <c r="G75" s="1"/>
      <c r="H75" s="1"/>
      <c r="I75" s="1"/>
    </row>
    <row r="76" spans="1:9" s="2" customFormat="1" x14ac:dyDescent="0.25">
      <c r="A76" s="1"/>
      <c r="B76" s="1"/>
      <c r="C76" s="1"/>
      <c r="D76" s="1"/>
      <c r="E76" s="1"/>
      <c r="G76" s="1"/>
      <c r="H76" s="1"/>
      <c r="I76" s="1"/>
    </row>
    <row r="77" spans="1:9" s="2" customFormat="1" x14ac:dyDescent="0.25">
      <c r="A77" s="1"/>
      <c r="B77" s="1"/>
      <c r="C77" s="1"/>
      <c r="D77" s="1"/>
      <c r="E77" s="1"/>
      <c r="G77" s="1"/>
      <c r="H77" s="1"/>
      <c r="I77" s="1"/>
    </row>
    <row r="78" spans="1:9" s="2" customFormat="1" x14ac:dyDescent="0.25">
      <c r="A78" s="1"/>
      <c r="B78" s="1"/>
      <c r="C78" s="1"/>
      <c r="D78" s="1"/>
      <c r="E78" s="1"/>
      <c r="G78" s="1"/>
      <c r="H78" s="1"/>
      <c r="I78" s="1"/>
    </row>
    <row r="79" spans="1:9" s="2" customFormat="1" x14ac:dyDescent="0.25">
      <c r="A79" s="1"/>
      <c r="B79" s="1"/>
      <c r="C79" s="1"/>
      <c r="D79" s="1"/>
      <c r="E79" s="1"/>
      <c r="G79" s="1"/>
      <c r="H79" s="1"/>
      <c r="I79" s="1"/>
    </row>
    <row r="80" spans="1:9" s="2" customFormat="1" x14ac:dyDescent="0.25">
      <c r="A80" s="1"/>
      <c r="B80" s="1"/>
      <c r="C80" s="1"/>
      <c r="D80" s="1"/>
      <c r="E80" s="1"/>
      <c r="G80" s="1"/>
      <c r="H80" s="1"/>
      <c r="I80" s="1"/>
    </row>
    <row r="81" spans="1:9" s="2" customFormat="1" x14ac:dyDescent="0.25">
      <c r="A81" s="1"/>
      <c r="B81" s="1"/>
      <c r="C81" s="1"/>
      <c r="D81" s="1"/>
      <c r="E81" s="1"/>
      <c r="G81" s="1"/>
      <c r="H81" s="1"/>
      <c r="I81" s="1"/>
    </row>
    <row r="82" spans="1:9" s="2" customFormat="1" x14ac:dyDescent="0.25">
      <c r="A82" s="1"/>
      <c r="B82" s="1"/>
      <c r="C82" s="1"/>
      <c r="D82" s="1"/>
      <c r="E82" s="1"/>
      <c r="G82" s="1"/>
      <c r="H82" s="1"/>
      <c r="I82" s="1"/>
    </row>
    <row r="83" spans="1:9" s="2" customFormat="1" x14ac:dyDescent="0.25">
      <c r="A83" s="1"/>
      <c r="B83" s="1"/>
      <c r="C83" s="1"/>
      <c r="D83" s="1"/>
      <c r="E83" s="1"/>
      <c r="G83" s="1"/>
      <c r="H83" s="1"/>
      <c r="I83" s="1"/>
    </row>
    <row r="84" spans="1:9" s="2" customFormat="1" x14ac:dyDescent="0.25">
      <c r="A84" s="1"/>
      <c r="B84" s="1"/>
      <c r="C84" s="1"/>
      <c r="D84" s="1"/>
      <c r="E84" s="1"/>
      <c r="G84" s="1"/>
      <c r="H84" s="1"/>
      <c r="I84" s="1"/>
    </row>
    <row r="85" spans="1:9" s="2" customFormat="1" x14ac:dyDescent="0.25">
      <c r="A85" s="1"/>
      <c r="B85" s="1"/>
      <c r="C85" s="1"/>
      <c r="D85" s="1"/>
      <c r="E85" s="1"/>
      <c r="G85" s="1"/>
      <c r="H85" s="1"/>
      <c r="I85" s="1"/>
    </row>
    <row r="86" spans="1:9" s="2" customFormat="1" x14ac:dyDescent="0.25">
      <c r="A86" s="1"/>
      <c r="B86" s="1"/>
      <c r="C86" s="1"/>
      <c r="D86" s="1"/>
      <c r="E86" s="1"/>
      <c r="G86" s="1"/>
      <c r="H86" s="1"/>
      <c r="I86" s="1"/>
    </row>
    <row r="87" spans="1:9" s="2" customFormat="1" x14ac:dyDescent="0.25">
      <c r="A87" s="1"/>
      <c r="B87" s="1"/>
      <c r="C87" s="1"/>
      <c r="D87" s="1"/>
      <c r="E87" s="1"/>
      <c r="G87" s="1"/>
      <c r="H87" s="1"/>
      <c r="I87" s="1"/>
    </row>
    <row r="88" spans="1:9" s="2" customFormat="1" x14ac:dyDescent="0.25">
      <c r="A88" s="1"/>
      <c r="B88" s="1"/>
      <c r="C88" s="1"/>
      <c r="D88" s="1"/>
      <c r="E88" s="1"/>
      <c r="G88" s="1"/>
      <c r="H88" s="1"/>
      <c r="I88" s="1"/>
    </row>
    <row r="89" spans="1:9" s="2" customFormat="1" x14ac:dyDescent="0.25">
      <c r="A89" s="1"/>
      <c r="B89" s="1"/>
      <c r="C89" s="1"/>
      <c r="D89" s="1"/>
      <c r="E89" s="1"/>
      <c r="G89" s="1"/>
      <c r="H89" s="1"/>
      <c r="I89" s="1"/>
    </row>
    <row r="90" spans="1:9" s="2" customFormat="1" x14ac:dyDescent="0.25">
      <c r="A90" s="1"/>
      <c r="B90" s="1"/>
      <c r="C90" s="1"/>
      <c r="D90" s="1"/>
      <c r="E90" s="1"/>
      <c r="G90" s="1"/>
      <c r="H90" s="1"/>
      <c r="I90" s="1"/>
    </row>
    <row r="91" spans="1:9" s="2" customFormat="1" x14ac:dyDescent="0.25">
      <c r="A91" s="1"/>
      <c r="B91" s="1"/>
      <c r="C91" s="1"/>
      <c r="D91" s="1"/>
      <c r="E91" s="1"/>
      <c r="G91" s="1"/>
      <c r="H91" s="1"/>
      <c r="I91" s="1"/>
    </row>
    <row r="92" spans="1:9" s="2" customFormat="1" x14ac:dyDescent="0.25">
      <c r="A92" s="1"/>
      <c r="B92" s="1"/>
      <c r="C92" s="1"/>
      <c r="D92" s="1"/>
      <c r="E92" s="1"/>
      <c r="G92" s="1"/>
      <c r="H92" s="1"/>
      <c r="I92" s="1"/>
    </row>
    <row r="93" spans="1:9" s="2" customFormat="1" x14ac:dyDescent="0.25">
      <c r="A93" s="1"/>
      <c r="B93" s="1"/>
      <c r="C93" s="1"/>
      <c r="D93" s="1"/>
      <c r="E93" s="1"/>
      <c r="G93" s="1"/>
      <c r="H93" s="1"/>
      <c r="I93" s="1"/>
    </row>
    <row r="94" spans="1:9" s="2" customFormat="1" x14ac:dyDescent="0.25">
      <c r="A94" s="1"/>
      <c r="B94" s="1"/>
      <c r="C94" s="1"/>
      <c r="D94" s="1"/>
      <c r="E94" s="1"/>
      <c r="G94" s="1"/>
      <c r="H94" s="1"/>
      <c r="I94" s="1"/>
    </row>
    <row r="110" spans="1:9" s="2" customFormat="1" x14ac:dyDescent="0.25">
      <c r="A110" s="1"/>
      <c r="B110" s="1"/>
      <c r="C110" s="8">
        <v>123987</v>
      </c>
      <c r="G110" s="1"/>
      <c r="H110" s="1"/>
      <c r="I110" s="1"/>
    </row>
  </sheetData>
  <sheetProtection algorithmName="SHA-512" hashValue="sRpCs2ul64Ky3f4eLyhMn6abo4imDT8cTysz4ftW/38i8wwXHoNGXCUsq2uMMUk8g46ohg8tMbKCuXhgOIEl5Q==" saltValue="bvqylKE9WsyrRlsa0dKkJA==" spinCount="100000" sheet="1" objects="1" scenarios="1"/>
  <mergeCells count="24">
    <mergeCell ref="B12:C12"/>
    <mergeCell ref="B13:C13"/>
    <mergeCell ref="B15:C15"/>
    <mergeCell ref="B16:C16"/>
    <mergeCell ref="B5:C5"/>
    <mergeCell ref="B7:C7"/>
    <mergeCell ref="B8:C8"/>
    <mergeCell ref="B9:C9"/>
    <mergeCell ref="B10:C10"/>
    <mergeCell ref="G8:H8"/>
    <mergeCell ref="G9:H9"/>
    <mergeCell ref="G10:H10"/>
    <mergeCell ref="F7:H7"/>
    <mergeCell ref="D2:H2"/>
    <mergeCell ref="B24:C24"/>
    <mergeCell ref="B25:C25"/>
    <mergeCell ref="B26:C26"/>
    <mergeCell ref="F15:H15"/>
    <mergeCell ref="G19:H19"/>
    <mergeCell ref="B17:C17"/>
    <mergeCell ref="B18:C18"/>
    <mergeCell ref="B19:C19"/>
    <mergeCell ref="B22:C22"/>
    <mergeCell ref="B23:C23"/>
  </mergeCells>
  <dataValidations count="10">
    <dataValidation type="list" allowBlank="1" showInputMessage="1" showErrorMessage="1" sqref="D10">
      <formula1>$D$51:$D$52</formula1>
    </dataValidation>
    <dataValidation type="list" allowBlank="1" showInputMessage="1" showErrorMessage="1" sqref="D9">
      <formula1>$C$50:$C$57</formula1>
    </dataValidation>
    <dataValidation type="list" allowBlank="1" showInputMessage="1" showErrorMessage="1" sqref="D5">
      <formula1>$C$67:$C$70</formula1>
    </dataValidation>
    <dataValidation type="list" allowBlank="1" showInputMessage="1" showErrorMessage="1" sqref="D13">
      <formula1>$D$42:$D$46</formula1>
    </dataValidation>
    <dataValidation type="list" allowBlank="1" showInputMessage="1" showErrorMessage="1" sqref="D22:D26">
      <formula1>$D$38:$D$40</formula1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" sqref="D16">
      <formula1>0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9">
      <formula1>D18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8">
      <formula1>D17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7">
      <formula1>D16</formula1>
      <formula2>G5</formula2>
    </dataValidation>
    <dataValidation type="list" allowBlank="1" showInputMessage="1" showErrorMessage="1" sqref="D12">
      <formula1>$D$62:$D$63</formula1>
    </dataValidation>
  </dataValidations>
  <pageMargins left="0.43307086614173229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K110"/>
  <sheetViews>
    <sheetView zoomScaleNormal="100" workbookViewId="0">
      <selection activeCell="D7" sqref="D7"/>
    </sheetView>
  </sheetViews>
  <sheetFormatPr defaultColWidth="9.140625" defaultRowHeight="15.75" x14ac:dyDescent="0.25"/>
  <cols>
    <col min="1" max="1" width="1.42578125" style="1" customWidth="1"/>
    <col min="2" max="2" width="16.42578125" style="1" customWidth="1"/>
    <col min="3" max="3" width="22.42578125" style="3" customWidth="1"/>
    <col min="4" max="4" width="41.140625" style="2" customWidth="1"/>
    <col min="5" max="5" width="11.7109375" style="2" customWidth="1"/>
    <col min="6" max="6" width="31.42578125" style="2" customWidth="1"/>
    <col min="7" max="9" width="14.5703125" style="1" customWidth="1"/>
    <col min="10" max="10" width="22.28515625" style="1" hidden="1" customWidth="1"/>
    <col min="11" max="11" width="20.7109375" style="1" hidden="1" customWidth="1"/>
    <col min="12" max="30" width="9.140625" style="1"/>
    <col min="31" max="31" width="9.140625" style="1" customWidth="1"/>
    <col min="32" max="16384" width="9.140625" style="1"/>
  </cols>
  <sheetData>
    <row r="1" spans="1:11" ht="9" customHeight="1" x14ac:dyDescent="0.25"/>
    <row r="2" spans="1:11" s="18" customFormat="1" ht="33.75" customHeight="1" x14ac:dyDescent="0.25">
      <c r="A2" s="45"/>
      <c r="B2" s="45"/>
      <c r="D2" s="57" t="s">
        <v>65</v>
      </c>
      <c r="E2" s="58"/>
      <c r="F2" s="58"/>
      <c r="G2" s="58"/>
      <c r="H2" s="58"/>
      <c r="I2" s="36"/>
    </row>
    <row r="3" spans="1:11" s="18" customFormat="1" ht="10.5" customHeight="1" x14ac:dyDescent="0.25">
      <c r="C3" s="3"/>
      <c r="D3" s="2"/>
      <c r="E3" s="2"/>
      <c r="F3" s="2"/>
      <c r="G3" s="1"/>
      <c r="H3" s="1"/>
      <c r="I3" s="1"/>
    </row>
    <row r="4" spans="1:11" s="18" customFormat="1" ht="20.100000000000001" customHeight="1" x14ac:dyDescent="0.25">
      <c r="C4" s="23"/>
      <c r="D4" s="24"/>
      <c r="E4" s="2"/>
      <c r="F4" s="27"/>
      <c r="G4" s="46" t="s">
        <v>43</v>
      </c>
      <c r="H4" s="46" t="s">
        <v>44</v>
      </c>
      <c r="I4" s="40"/>
    </row>
    <row r="5" spans="1:11" s="18" customFormat="1" ht="20.100000000000001" customHeight="1" x14ac:dyDescent="0.25">
      <c r="B5" s="60" t="s">
        <v>0</v>
      </c>
      <c r="C5" s="60"/>
      <c r="D5" s="30" t="s">
        <v>46</v>
      </c>
      <c r="E5" s="2"/>
      <c r="F5" s="47" t="s">
        <v>45</v>
      </c>
      <c r="G5" s="37">
        <f>IF(D7=0,0,$D$7-40)</f>
        <v>2260</v>
      </c>
      <c r="H5" s="37">
        <f>IF(D5=0,0,IF(D8=0,0,IF(D9=0,0,IF(D10=0,0,ROUND(IF(D10=D51,IF(D5=C67,(D8-10+D60*26)/C60,IF(D5=C68,(D8-10+D60*32)/C60,IF(D5=C69,(D8-10+D60*42)/C60,IF(D5=C70,(D8-10+D60*40)/C60,)))),IF(D10=D52,IF(D5=C67,(D8+D60*26)/C60,IF(D5=C68,(D8+D60*32)/C60,IF(D5=C69,(D8+D60*42)/C60,IF(D5=C70,(D8+D60*40)/C60,)))),0)),0)))))</f>
        <v>726</v>
      </c>
      <c r="I5" s="41"/>
    </row>
    <row r="6" spans="1:11" s="18" customFormat="1" ht="18.75" customHeight="1" x14ac:dyDescent="0.25">
      <c r="C6" s="3"/>
      <c r="D6" s="2"/>
      <c r="E6" s="4"/>
      <c r="F6" s="2"/>
      <c r="G6" s="1"/>
      <c r="H6" s="1"/>
      <c r="I6" s="1"/>
      <c r="J6" s="18" t="s">
        <v>46</v>
      </c>
      <c r="K6" s="18" t="s">
        <v>50</v>
      </c>
    </row>
    <row r="7" spans="1:11" s="18" customFormat="1" ht="20.100000000000001" customHeight="1" x14ac:dyDescent="0.25">
      <c r="B7" s="60" t="s">
        <v>2</v>
      </c>
      <c r="C7" s="60"/>
      <c r="D7" s="31">
        <v>2300</v>
      </c>
      <c r="E7" s="2"/>
      <c r="F7" s="56" t="s">
        <v>5</v>
      </c>
      <c r="G7" s="56"/>
      <c r="H7" s="56"/>
      <c r="I7" s="42"/>
      <c r="J7" s="18" t="s">
        <v>47</v>
      </c>
      <c r="K7" s="18" t="s">
        <v>51</v>
      </c>
    </row>
    <row r="8" spans="1:11" s="18" customFormat="1" ht="20.100000000000001" customHeight="1" x14ac:dyDescent="0.25">
      <c r="B8" s="61" t="s">
        <v>1</v>
      </c>
      <c r="C8" s="61"/>
      <c r="D8" s="31">
        <v>2135</v>
      </c>
      <c r="E8" s="2"/>
      <c r="F8" s="47" t="s">
        <v>3</v>
      </c>
      <c r="G8" s="55">
        <f>G5</f>
        <v>2260</v>
      </c>
      <c r="H8" s="55"/>
      <c r="I8" s="41"/>
      <c r="J8" s="18" t="s">
        <v>48</v>
      </c>
      <c r="K8" s="18" t="s">
        <v>52</v>
      </c>
    </row>
    <row r="9" spans="1:11" s="18" customFormat="1" ht="31.5" customHeight="1" x14ac:dyDescent="0.25">
      <c r="B9" s="62" t="s">
        <v>15</v>
      </c>
      <c r="C9" s="62"/>
      <c r="D9" s="32" t="s">
        <v>18</v>
      </c>
      <c r="E9" s="13"/>
      <c r="F9" s="47" t="s">
        <v>4</v>
      </c>
      <c r="G9" s="55">
        <f>IF(D5=0,0,IF(D8=0,0,IF(D9=0,0,IF(D10=0,0,IF(D5=C67,H5-50,IF(D5=C68,H5-63,IF(D5=C69,H5-50,IF(D5=C70,H5-78,))))))))</f>
        <v>676</v>
      </c>
      <c r="H9" s="55"/>
      <c r="I9" s="41"/>
      <c r="J9" s="18" t="s">
        <v>49</v>
      </c>
      <c r="K9" s="18" t="s">
        <v>53</v>
      </c>
    </row>
    <row r="10" spans="1:11" s="18" customFormat="1" ht="31.5" customHeight="1" x14ac:dyDescent="0.25">
      <c r="B10" s="62" t="s">
        <v>69</v>
      </c>
      <c r="C10" s="62"/>
      <c r="D10" s="32" t="s">
        <v>21</v>
      </c>
      <c r="E10" s="2"/>
      <c r="F10" s="47" t="s">
        <v>11</v>
      </c>
      <c r="G10" s="55">
        <f>IF(G8=0,0,G8-77)</f>
        <v>2183</v>
      </c>
      <c r="H10" s="55"/>
      <c r="I10" s="41"/>
    </row>
    <row r="11" spans="1:11" s="18" customFormat="1" ht="18.75" customHeight="1" x14ac:dyDescent="0.25">
      <c r="C11" s="3"/>
      <c r="D11" s="4"/>
      <c r="E11" s="2"/>
      <c r="F11" s="1"/>
      <c r="G11" s="1"/>
      <c r="H11" s="38"/>
      <c r="I11" s="38"/>
    </row>
    <row r="12" spans="1:11" s="18" customFormat="1" ht="18.75" customHeight="1" x14ac:dyDescent="0.25">
      <c r="B12" s="52" t="s">
        <v>54</v>
      </c>
      <c r="C12" s="52"/>
      <c r="D12" s="33" t="s">
        <v>55</v>
      </c>
      <c r="E12" s="2"/>
      <c r="F12" s="1"/>
      <c r="G12" s="1"/>
      <c r="H12" s="38"/>
      <c r="I12" s="38"/>
    </row>
    <row r="13" spans="1:11" s="18" customFormat="1" ht="20.100000000000001" customHeight="1" x14ac:dyDescent="0.25">
      <c r="B13" s="52" t="s">
        <v>40</v>
      </c>
      <c r="C13" s="52"/>
      <c r="D13" s="33">
        <v>4</v>
      </c>
      <c r="E13" s="1"/>
      <c r="F13" s="1"/>
      <c r="G13" s="1"/>
      <c r="H13" s="10"/>
      <c r="I13" s="10"/>
    </row>
    <row r="14" spans="1:11" s="18" customFormat="1" ht="18.75" customHeight="1" x14ac:dyDescent="0.25">
      <c r="C14" s="1"/>
      <c r="D14" s="1"/>
      <c r="E14" s="1"/>
      <c r="F14" s="1"/>
      <c r="G14" s="1"/>
      <c r="H14" s="1"/>
      <c r="I14" s="1"/>
    </row>
    <row r="15" spans="1:11" s="18" customFormat="1" ht="31.5" x14ac:dyDescent="0.25">
      <c r="B15" s="59" t="s">
        <v>39</v>
      </c>
      <c r="C15" s="59"/>
      <c r="D15" s="19" t="s">
        <v>42</v>
      </c>
      <c r="E15" s="1"/>
      <c r="F15" s="53" t="s">
        <v>66</v>
      </c>
      <c r="G15" s="53"/>
      <c r="H15" s="53"/>
      <c r="I15" s="1"/>
      <c r="J15" s="18" t="s">
        <v>41</v>
      </c>
    </row>
    <row r="16" spans="1:11" s="18" customFormat="1" ht="20.100000000000001" customHeight="1" x14ac:dyDescent="0.25">
      <c r="B16" s="52" t="s">
        <v>38</v>
      </c>
      <c r="C16" s="52"/>
      <c r="D16" s="31">
        <v>500</v>
      </c>
      <c r="E16" s="1"/>
      <c r="F16" s="1"/>
      <c r="G16" s="1"/>
      <c r="H16" s="1"/>
      <c r="I16" s="1"/>
    </row>
    <row r="17" spans="1:11" s="18" customFormat="1" ht="20.100000000000001" customHeight="1" x14ac:dyDescent="0.25">
      <c r="B17" s="52" t="s">
        <v>28</v>
      </c>
      <c r="C17" s="52"/>
      <c r="D17" s="31">
        <v>1000</v>
      </c>
      <c r="E17" s="1"/>
      <c r="F17" s="1"/>
      <c r="G17" s="1"/>
      <c r="H17" s="1"/>
      <c r="I17" s="1"/>
    </row>
    <row r="18" spans="1:11" s="18" customFormat="1" ht="20.100000000000001" customHeight="1" x14ac:dyDescent="0.25">
      <c r="B18" s="52" t="s">
        <v>29</v>
      </c>
      <c r="C18" s="52"/>
      <c r="D18" s="31">
        <v>1500</v>
      </c>
      <c r="E18" s="1"/>
      <c r="F18" s="1"/>
      <c r="G18" s="1"/>
      <c r="H18" s="1"/>
      <c r="I18" s="1"/>
    </row>
    <row r="19" spans="1:11" ht="20.100000000000001" customHeight="1" x14ac:dyDescent="0.25">
      <c r="B19" s="52" t="s">
        <v>30</v>
      </c>
      <c r="C19" s="52"/>
      <c r="D19" s="31"/>
      <c r="E19" s="1"/>
      <c r="F19" s="50" t="s">
        <v>67</v>
      </c>
      <c r="G19" s="54" t="s">
        <v>68</v>
      </c>
      <c r="H19" s="54"/>
      <c r="J19" s="39"/>
    </row>
    <row r="20" spans="1:11" ht="18.75" customHeight="1" x14ac:dyDescent="0.25">
      <c r="E20" s="1"/>
      <c r="F20" s="51"/>
      <c r="G20" s="49"/>
      <c r="H20" s="49"/>
    </row>
    <row r="21" spans="1:11" ht="20.100000000000001" customHeight="1" x14ac:dyDescent="0.25">
      <c r="D21" s="46" t="s">
        <v>37</v>
      </c>
      <c r="E21" s="6"/>
      <c r="F21" s="20" t="s">
        <v>36</v>
      </c>
      <c r="G21" s="20" t="s">
        <v>43</v>
      </c>
      <c r="H21" s="20" t="s">
        <v>44</v>
      </c>
      <c r="I21" s="43"/>
    </row>
    <row r="22" spans="1:11" ht="20.100000000000001" customHeight="1" x14ac:dyDescent="0.25">
      <c r="B22" s="52" t="s">
        <v>31</v>
      </c>
      <c r="C22" s="52"/>
      <c r="D22" s="34" t="s">
        <v>27</v>
      </c>
      <c r="E22" s="1"/>
      <c r="F22" s="48" t="str">
        <f>IF(D22=$D$38," Вставка №1, толщина 10 мм",IF(D22=$D$39," Вставка №1, толщина 8 мм",IF(D22=$D$40," Вставка №1, толщина 4 мм","Выберите тип вставки")))</f>
        <v xml:space="preserve"> Вставка №1, толщина 4 мм</v>
      </c>
      <c r="G22" s="22">
        <f>ROUNDDOWN(IF(D22=0,0,IF(D13=1,G8-47-12-1-G38,IF(D13&gt;1,D16-47-G45-G38,0))),0)</f>
        <v>447</v>
      </c>
      <c r="H22" s="22">
        <f>IF(D22=$D$38,$G$9+16,IF(D22=0,0,$G$9+14))</f>
        <v>690</v>
      </c>
      <c r="I22" s="44"/>
      <c r="J22" s="1">
        <f>IF(D13=1,G8-47-12-1-G38,IF(D13&gt;1,D16-47-G45-G38,0))</f>
        <v>447.57</v>
      </c>
      <c r="K22" s="1">
        <f>IF(D22=0,0,)</f>
        <v>0</v>
      </c>
    </row>
    <row r="23" spans="1:11" ht="20.100000000000001" customHeight="1" x14ac:dyDescent="0.25">
      <c r="B23" s="52" t="s">
        <v>32</v>
      </c>
      <c r="C23" s="52"/>
      <c r="D23" s="34" t="s">
        <v>25</v>
      </c>
      <c r="E23" s="1"/>
      <c r="F23" s="48" t="str">
        <f>IF(D23=$D$38," Вставка №2, толщина 10 мм",IF(D23=$D$39," Вставка №2, толщина 8 мм",IF(D23=$D$40," Вставка №2, толщина 4 мм","Выберите тип вставки")))</f>
        <v xml:space="preserve"> Вставка №2, толщина 10 мм</v>
      </c>
      <c r="G23" s="22">
        <f>ROUNDDOWN(IF(D23=0,0,IF(D16=0,0,IF(D13=2,G8-D16-G44-12-1-G39,IF(D13&gt;2,D17-D16-G45-G44-G39,0)))),0)</f>
        <v>492</v>
      </c>
      <c r="H23" s="22">
        <f>IF(D13&lt;2,0,IF(D23=$D$38,$G$9+16,IF(D23=0,0,$G$9+14)))</f>
        <v>692</v>
      </c>
      <c r="I23" s="44"/>
      <c r="J23" s="1">
        <f>IF(D13=2,G8-D16-G44-12-1-G39,IF(D13&gt;2,D17-D16-G45-G44-G39,0))</f>
        <v>492.4</v>
      </c>
      <c r="K23" s="1">
        <f>IF(D23=0,0,IF(D16=0,0,))</f>
        <v>0</v>
      </c>
    </row>
    <row r="24" spans="1:11" ht="20.100000000000001" customHeight="1" x14ac:dyDescent="0.25">
      <c r="B24" s="52" t="s">
        <v>33</v>
      </c>
      <c r="C24" s="52"/>
      <c r="D24" s="34" t="s">
        <v>27</v>
      </c>
      <c r="E24" s="1"/>
      <c r="F24" s="48" t="str">
        <f>IF(D24=$D$38," Вставка №3, толщина 10 мм",IF(D24=$D$39," Вставка №3, толщина 8 мм",IF(D24=$D$40," Вставка №3, толщина 4 мм","Выберите тип вставки")))</f>
        <v xml:space="preserve"> Вставка №3, толщина 4 мм</v>
      </c>
      <c r="G24" s="22">
        <f>ROUNDDOWN(IF(D24=0,0,IF(D17=0,0,IF(D13=3,G8-D17-G44-12-1-G40,IF(D13&gt;3,D18-D17-G45-G44-G40,0)))),0)</f>
        <v>490</v>
      </c>
      <c r="H24" s="22">
        <f>IF(D13&lt;3,0,IF(D24=$D$38,$G$9+16,IF(D24=0,0,$G$9+14)))</f>
        <v>690</v>
      </c>
      <c r="I24" s="44"/>
      <c r="J24" s="1">
        <f>IF(D13=3,G8-D17-G44-12-1-G40,IF(D13&gt;2,D18-D17-G45-G44-G40,0))</f>
        <v>490.4</v>
      </c>
      <c r="K24" s="1">
        <f>IF(D24=0,0,IF(D17=0,0,))</f>
        <v>0</v>
      </c>
    </row>
    <row r="25" spans="1:11" ht="20.100000000000001" customHeight="1" x14ac:dyDescent="0.25">
      <c r="B25" s="52" t="s">
        <v>34</v>
      </c>
      <c r="C25" s="52"/>
      <c r="D25" s="34" t="s">
        <v>25</v>
      </c>
      <c r="E25" s="1"/>
      <c r="F25" s="48" t="str">
        <f>IF(D25=$D$38," Вставка №4, толщина 10 мм",IF(D25=$D$39," Вставка №4, толщина 8 мм",IF(D25=$D$40," Вставка №4, толщина 4 мм","Выберите тип вставки")))</f>
        <v xml:space="preserve"> Вставка №4, толщина 10 мм</v>
      </c>
      <c r="G25" s="22">
        <f>ROUNDDOWN(IF(D25=0,0,IF(D18=0,0,IF(D13=4,G8-D18-G44-12-1-G41,IF(D13&gt;4,D19-D18-G45-G44-G41,0)))),0)</f>
        <v>742</v>
      </c>
      <c r="H25" s="22">
        <f>IF(D13&lt;4,0,IF(D25=$D$38,$G$9+16,IF(D25=0,0,$G$9+14)))</f>
        <v>692</v>
      </c>
      <c r="I25" s="44"/>
      <c r="J25" s="1">
        <f>IF(D13=4,G8-D18-G44-12-1-G41,IF(D13&gt;2,D19-D18-G45-G44-G41,0))</f>
        <v>742.83</v>
      </c>
      <c r="K25" s="1">
        <f>IF(D25=0,0,IF(D18=0,0,))</f>
        <v>0</v>
      </c>
    </row>
    <row r="26" spans="1:11" ht="20.100000000000001" customHeight="1" x14ac:dyDescent="0.25">
      <c r="B26" s="52" t="s">
        <v>35</v>
      </c>
      <c r="C26" s="52"/>
      <c r="D26" s="34"/>
      <c r="E26" s="1"/>
      <c r="F26" s="48" t="str">
        <f>IF(D26=$D$38," Вставка №5, толщина 10 мм",IF(D26=$D$39," Вставка №5, толщина 8 мм",IF(D26=$D$40," Вставка №5, толщина 4 мм","Выберите тип вставки")))</f>
        <v>Выберите тип вставки</v>
      </c>
      <c r="G26" s="22">
        <f>ROUNDDOWN(IF(D26=0,0,IF(D19=0,0,IF(D13=5,G8-D19-G44-12-1-G42,0))),0)</f>
        <v>0</v>
      </c>
      <c r="H26" s="22">
        <f>IF(D13=5,IF(D26=$D$38,$G$9+16,IF(D26=0,0,$G$9+14)),0)</f>
        <v>0</v>
      </c>
      <c r="I26" s="44"/>
      <c r="J26" s="1">
        <f>IF(D13=5,G8-D19-G44-12-1-G42,0)</f>
        <v>0</v>
      </c>
      <c r="K26" s="1">
        <f>IF(D26=0,0,IF(D19=0,0,))</f>
        <v>0</v>
      </c>
    </row>
    <row r="27" spans="1:11" ht="20.100000000000001" customHeight="1" x14ac:dyDescent="0.25">
      <c r="E27" s="1"/>
      <c r="F27" s="1"/>
    </row>
    <row r="28" spans="1:11" x14ac:dyDescent="0.25">
      <c r="C28" s="1"/>
      <c r="D28" s="1"/>
      <c r="E28" s="1"/>
    </row>
    <row r="29" spans="1:11" ht="20.100000000000001" customHeight="1" x14ac:dyDescent="0.25">
      <c r="C29" s="1"/>
      <c r="D29" s="1"/>
      <c r="E29" s="1"/>
    </row>
    <row r="30" spans="1:11" ht="20.100000000000001" customHeight="1" x14ac:dyDescent="0.25">
      <c r="C30" s="1"/>
      <c r="D30" s="1"/>
      <c r="E30" s="1"/>
    </row>
    <row r="31" spans="1:11" ht="20.100000000000001" customHeight="1" x14ac:dyDescent="0.25">
      <c r="C31" s="1"/>
      <c r="D31" s="1"/>
    </row>
    <row r="32" spans="1:11" s="18" customFormat="1" ht="20.100000000000001" customHeight="1" x14ac:dyDescent="0.25">
      <c r="A32" s="1"/>
      <c r="B32" s="1"/>
      <c r="C32" s="1"/>
      <c r="D32" s="1"/>
      <c r="E32" s="2"/>
      <c r="F32" s="2"/>
      <c r="G32" s="1"/>
      <c r="H32" s="1"/>
      <c r="I32" s="1"/>
    </row>
    <row r="37" spans="3:7" hidden="1" x14ac:dyDescent="0.25"/>
    <row r="38" spans="3:7" hidden="1" x14ac:dyDescent="0.25">
      <c r="C38" s="18" t="s">
        <v>24</v>
      </c>
      <c r="D38" s="1" t="s">
        <v>25</v>
      </c>
      <c r="F38" s="2" t="s">
        <v>58</v>
      </c>
      <c r="G38" s="1">
        <f>IF(D22=$D$38,0,IF(D22=$D$39,2,IF(D22=$D$40,2,0)))</f>
        <v>2</v>
      </c>
    </row>
    <row r="39" spans="3:7" hidden="1" x14ac:dyDescent="0.25">
      <c r="C39" s="1"/>
      <c r="D39" s="1" t="s">
        <v>26</v>
      </c>
      <c r="F39" s="2" t="s">
        <v>59</v>
      </c>
      <c r="G39" s="1">
        <f>IF(D23=$D$38,0,IF(D23=$D$39,2,IF(D23=$D$40,2,0)))</f>
        <v>0</v>
      </c>
    </row>
    <row r="40" spans="3:7" hidden="1" x14ac:dyDescent="0.25">
      <c r="C40" s="1"/>
      <c r="D40" s="1" t="s">
        <v>27</v>
      </c>
      <c r="F40" s="2" t="s">
        <v>60</v>
      </c>
      <c r="G40" s="1">
        <f t="shared" ref="G40:G42" si="0">IF(D24=$D$38,0,IF(D24=$D$39,2,IF(D24=$D$40,2,0)))</f>
        <v>2</v>
      </c>
    </row>
    <row r="41" spans="3:7" hidden="1" x14ac:dyDescent="0.25">
      <c r="F41" s="2" t="s">
        <v>61</v>
      </c>
      <c r="G41" s="1">
        <f>IF(D25=$D$38,0,IF(D25=$D$39,2,IF(D25=$D$40,2,0)))</f>
        <v>0</v>
      </c>
    </row>
    <row r="42" spans="3:7" hidden="1" x14ac:dyDescent="0.25">
      <c r="C42" s="17" t="s">
        <v>23</v>
      </c>
      <c r="D42" s="1">
        <v>1</v>
      </c>
      <c r="F42" s="2" t="s">
        <v>62</v>
      </c>
      <c r="G42" s="1">
        <f t="shared" si="0"/>
        <v>0</v>
      </c>
    </row>
    <row r="43" spans="3:7" hidden="1" x14ac:dyDescent="0.25">
      <c r="C43" s="2"/>
      <c r="D43" s="1">
        <v>2</v>
      </c>
    </row>
    <row r="44" spans="3:7" hidden="1" x14ac:dyDescent="0.25">
      <c r="C44" s="1"/>
      <c r="D44" s="9">
        <v>3</v>
      </c>
      <c r="F44" s="2" t="s">
        <v>63</v>
      </c>
      <c r="G44" s="1">
        <f>IF(D12=D62,4.17,IF(D12=D63,0.75,0))</f>
        <v>4.17</v>
      </c>
    </row>
    <row r="45" spans="3:7" hidden="1" x14ac:dyDescent="0.25">
      <c r="C45" s="2"/>
      <c r="D45" s="9">
        <v>4</v>
      </c>
      <c r="F45" s="2" t="s">
        <v>64</v>
      </c>
      <c r="G45" s="1">
        <f>IF(D12=D62,3.43,IF(D12=D63,0.75,0))</f>
        <v>3.43</v>
      </c>
    </row>
    <row r="46" spans="3:7" hidden="1" x14ac:dyDescent="0.25">
      <c r="C46" s="2"/>
      <c r="D46" s="1">
        <v>5</v>
      </c>
    </row>
    <row r="47" spans="3:7" hidden="1" x14ac:dyDescent="0.25"/>
    <row r="48" spans="3:7" hidden="1" x14ac:dyDescent="0.25"/>
    <row r="49" spans="1:9" s="2" customFormat="1" ht="63" hidden="1" x14ac:dyDescent="0.25">
      <c r="A49" s="1"/>
      <c r="B49" s="1"/>
      <c r="C49" s="11" t="s">
        <v>15</v>
      </c>
      <c r="D49" s="11" t="s">
        <v>16</v>
      </c>
      <c r="G49" s="1"/>
      <c r="H49" s="1"/>
      <c r="I49" s="1"/>
    </row>
    <row r="50" spans="1:9" s="2" customFormat="1" hidden="1" x14ac:dyDescent="0.25">
      <c r="A50" s="1"/>
      <c r="B50" s="1"/>
      <c r="C50" s="12"/>
      <c r="D50" s="1"/>
      <c r="G50" s="1"/>
      <c r="H50" s="1"/>
      <c r="I50" s="1"/>
    </row>
    <row r="51" spans="1:9" s="2" customFormat="1" hidden="1" x14ac:dyDescent="0.25">
      <c r="A51" s="1"/>
      <c r="B51" s="1"/>
      <c r="C51" s="21" t="s">
        <v>17</v>
      </c>
      <c r="D51" s="4" t="s">
        <v>21</v>
      </c>
      <c r="G51" s="1"/>
      <c r="H51" s="1"/>
      <c r="I51" s="1"/>
    </row>
    <row r="52" spans="1:9" s="2" customFormat="1" hidden="1" x14ac:dyDescent="0.25">
      <c r="A52" s="1"/>
      <c r="B52" s="1"/>
      <c r="C52" s="1"/>
      <c r="D52" s="4" t="s">
        <v>22</v>
      </c>
      <c r="G52" s="1"/>
      <c r="H52" s="1"/>
      <c r="I52" s="1"/>
    </row>
    <row r="53" spans="1:9" s="2" customFormat="1" hidden="1" x14ac:dyDescent="0.25">
      <c r="A53" s="1"/>
      <c r="B53" s="1"/>
      <c r="C53" s="21" t="s">
        <v>18</v>
      </c>
      <c r="G53" s="1"/>
      <c r="H53" s="1"/>
      <c r="I53" s="1"/>
    </row>
    <row r="54" spans="1:9" s="2" customFormat="1" ht="7.5" hidden="1" customHeight="1" x14ac:dyDescent="0.25">
      <c r="A54" s="1"/>
      <c r="B54" s="1"/>
      <c r="C54" s="21"/>
      <c r="G54" s="1"/>
      <c r="H54" s="1"/>
      <c r="I54" s="1"/>
    </row>
    <row r="55" spans="1:9" s="2" customFormat="1" hidden="1" x14ac:dyDescent="0.25">
      <c r="A55" s="1"/>
      <c r="B55" s="1"/>
      <c r="C55" s="21" t="s">
        <v>19</v>
      </c>
      <c r="G55" s="1"/>
      <c r="H55" s="1"/>
      <c r="I55" s="1"/>
    </row>
    <row r="56" spans="1:9" s="2" customFormat="1" ht="7.5" hidden="1" customHeight="1" x14ac:dyDescent="0.25">
      <c r="A56" s="1"/>
      <c r="B56" s="1"/>
      <c r="C56" s="21"/>
      <c r="G56" s="1"/>
      <c r="H56" s="1"/>
      <c r="I56" s="1"/>
    </row>
    <row r="57" spans="1:9" s="2" customFormat="1" hidden="1" x14ac:dyDescent="0.25">
      <c r="A57" s="1"/>
      <c r="B57" s="1"/>
      <c r="C57" s="21" t="s">
        <v>20</v>
      </c>
      <c r="G57" s="1"/>
      <c r="H57" s="1"/>
      <c r="I57" s="1"/>
    </row>
    <row r="58" spans="1:9" hidden="1" x14ac:dyDescent="0.25"/>
    <row r="59" spans="1:9" s="2" customFormat="1" hidden="1" x14ac:dyDescent="0.25">
      <c r="A59" s="1"/>
      <c r="B59" s="1"/>
      <c r="C59" s="2" t="s">
        <v>14</v>
      </c>
      <c r="D59" s="2" t="s">
        <v>13</v>
      </c>
      <c r="G59" s="1"/>
      <c r="H59" s="1"/>
      <c r="I59" s="1"/>
    </row>
    <row r="60" spans="1:9" s="2" customFormat="1" hidden="1" x14ac:dyDescent="0.25">
      <c r="A60" s="1"/>
      <c r="B60" s="1"/>
      <c r="C60" s="2">
        <f>IF(D9=C51,2,IF(D9=C53,3,IF(D9=C55,4,IF(D9=C57,4,"Выберите количество и расположение дверей"))))</f>
        <v>3</v>
      </c>
      <c r="D60" s="2">
        <f>IF(D9=C51,1,IF(D9=C53,2,IF(D9=C55,2,IF(D9=C57,3,"Выберите количество и расположение дверей"))))</f>
        <v>2</v>
      </c>
      <c r="G60" s="1"/>
      <c r="H60" s="1"/>
      <c r="I60" s="1"/>
    </row>
    <row r="61" spans="1:9" hidden="1" x14ac:dyDescent="0.25"/>
    <row r="62" spans="1:9" hidden="1" x14ac:dyDescent="0.25">
      <c r="D62" s="2" t="s">
        <v>55</v>
      </c>
    </row>
    <row r="63" spans="1:9" hidden="1" x14ac:dyDescent="0.25">
      <c r="D63" s="2" t="s">
        <v>56</v>
      </c>
    </row>
    <row r="64" spans="1:9" hidden="1" x14ac:dyDescent="0.25"/>
    <row r="65" spans="1:9" hidden="1" x14ac:dyDescent="0.25"/>
    <row r="66" spans="1:9" hidden="1" x14ac:dyDescent="0.25"/>
    <row r="67" spans="1:9" s="2" customFormat="1" hidden="1" x14ac:dyDescent="0.25">
      <c r="A67" s="1"/>
      <c r="B67" s="1"/>
      <c r="C67" s="1" t="s">
        <v>46</v>
      </c>
      <c r="D67" s="1" t="s">
        <v>6</v>
      </c>
      <c r="E67" s="1"/>
      <c r="G67" s="1"/>
      <c r="H67" s="1"/>
      <c r="I67" s="1"/>
    </row>
    <row r="68" spans="1:9" s="2" customFormat="1" hidden="1" x14ac:dyDescent="0.25">
      <c r="A68" s="1">
        <v>1</v>
      </c>
      <c r="B68" s="1"/>
      <c r="C68" s="1" t="s">
        <v>47</v>
      </c>
      <c r="D68" s="1" t="s">
        <v>7</v>
      </c>
      <c r="E68" s="1"/>
      <c r="G68" s="1"/>
      <c r="H68" s="1"/>
      <c r="I68" s="1"/>
    </row>
    <row r="69" spans="1:9" s="2" customFormat="1" hidden="1" x14ac:dyDescent="0.25">
      <c r="A69" s="1">
        <v>2</v>
      </c>
      <c r="B69" s="1"/>
      <c r="C69" s="1" t="s">
        <v>48</v>
      </c>
      <c r="D69" s="1" t="s">
        <v>8</v>
      </c>
      <c r="E69" s="1"/>
      <c r="G69" s="1"/>
      <c r="H69" s="1"/>
      <c r="I69" s="1"/>
    </row>
    <row r="70" spans="1:9" s="2" customFormat="1" hidden="1" x14ac:dyDescent="0.25">
      <c r="A70" s="1">
        <v>3</v>
      </c>
      <c r="B70" s="1"/>
      <c r="C70" s="1" t="s">
        <v>49</v>
      </c>
      <c r="D70" s="1" t="s">
        <v>9</v>
      </c>
      <c r="E70" s="1"/>
      <c r="G70" s="1"/>
      <c r="H70" s="1"/>
      <c r="I70" s="1"/>
    </row>
    <row r="71" spans="1:9" s="2" customFormat="1" hidden="1" x14ac:dyDescent="0.25">
      <c r="A71" s="1">
        <v>4</v>
      </c>
      <c r="B71" s="1"/>
      <c r="C71" s="1"/>
      <c r="D71" s="1" t="s">
        <v>10</v>
      </c>
      <c r="E71" s="1"/>
      <c r="G71" s="1"/>
      <c r="H71" s="1"/>
      <c r="I71" s="1"/>
    </row>
    <row r="72" spans="1:9" s="2" customFormat="1" hidden="1" x14ac:dyDescent="0.25">
      <c r="A72" s="1"/>
      <c r="B72" s="1"/>
      <c r="C72" s="1"/>
      <c r="D72" s="1" t="s">
        <v>12</v>
      </c>
      <c r="E72" s="1"/>
      <c r="G72" s="1"/>
      <c r="H72" s="1"/>
      <c r="I72" s="1"/>
    </row>
    <row r="73" spans="1:9" s="2" customFormat="1" hidden="1" x14ac:dyDescent="0.25">
      <c r="A73" s="1"/>
      <c r="B73" s="1"/>
      <c r="C73" s="1"/>
      <c r="D73" s="1"/>
      <c r="E73" s="1"/>
      <c r="G73" s="1"/>
      <c r="H73" s="1"/>
      <c r="I73" s="1"/>
    </row>
    <row r="74" spans="1:9" s="2" customFormat="1" hidden="1" x14ac:dyDescent="0.25">
      <c r="A74" s="1"/>
      <c r="B74" s="1"/>
      <c r="C74" s="1" t="s">
        <v>57</v>
      </c>
      <c r="D74" s="1"/>
      <c r="E74" s="1"/>
      <c r="G74" s="1"/>
      <c r="H74" s="1"/>
      <c r="I74" s="1"/>
    </row>
    <row r="75" spans="1:9" s="2" customFormat="1" x14ac:dyDescent="0.25">
      <c r="A75" s="1"/>
      <c r="B75" s="1"/>
      <c r="C75" s="1"/>
      <c r="D75" s="1"/>
      <c r="E75" s="1"/>
      <c r="G75" s="1"/>
      <c r="H75" s="1"/>
      <c r="I75" s="1"/>
    </row>
    <row r="76" spans="1:9" s="2" customFormat="1" x14ac:dyDescent="0.25">
      <c r="A76" s="1"/>
      <c r="B76" s="1"/>
      <c r="C76" s="1"/>
      <c r="D76" s="1"/>
      <c r="E76" s="1"/>
      <c r="G76" s="1"/>
      <c r="H76" s="1"/>
      <c r="I76" s="1"/>
    </row>
    <row r="77" spans="1:9" s="2" customFormat="1" x14ac:dyDescent="0.25">
      <c r="A77" s="1"/>
      <c r="B77" s="1"/>
      <c r="C77" s="1"/>
      <c r="D77" s="1"/>
      <c r="E77" s="1"/>
      <c r="G77" s="1"/>
      <c r="H77" s="1"/>
      <c r="I77" s="1"/>
    </row>
    <row r="78" spans="1:9" s="2" customFormat="1" x14ac:dyDescent="0.25">
      <c r="A78" s="1"/>
      <c r="B78" s="1"/>
      <c r="C78" s="1"/>
      <c r="D78" s="1"/>
      <c r="E78" s="1"/>
      <c r="G78" s="1"/>
      <c r="H78" s="1"/>
      <c r="I78" s="1"/>
    </row>
    <row r="79" spans="1:9" s="2" customFormat="1" x14ac:dyDescent="0.25">
      <c r="A79" s="1"/>
      <c r="B79" s="1"/>
      <c r="C79" s="1"/>
      <c r="D79" s="1"/>
      <c r="E79" s="1"/>
      <c r="G79" s="1"/>
      <c r="H79" s="1"/>
      <c r="I79" s="1"/>
    </row>
    <row r="80" spans="1:9" s="2" customFormat="1" x14ac:dyDescent="0.25">
      <c r="A80" s="1"/>
      <c r="B80" s="1"/>
      <c r="C80" s="1"/>
      <c r="D80" s="1"/>
      <c r="E80" s="1"/>
      <c r="G80" s="1"/>
      <c r="H80" s="1"/>
      <c r="I80" s="1"/>
    </row>
    <row r="81" spans="1:9" s="2" customFormat="1" x14ac:dyDescent="0.25">
      <c r="A81" s="1"/>
      <c r="B81" s="1"/>
      <c r="C81" s="1"/>
      <c r="D81" s="1"/>
      <c r="E81" s="1"/>
      <c r="G81" s="1"/>
      <c r="H81" s="1"/>
      <c r="I81" s="1"/>
    </row>
    <row r="82" spans="1:9" s="2" customFormat="1" x14ac:dyDescent="0.25">
      <c r="A82" s="1"/>
      <c r="B82" s="1"/>
      <c r="C82" s="1"/>
      <c r="D82" s="1"/>
      <c r="E82" s="1"/>
      <c r="G82" s="1"/>
      <c r="H82" s="1"/>
      <c r="I82" s="1"/>
    </row>
    <row r="83" spans="1:9" s="2" customFormat="1" x14ac:dyDescent="0.25">
      <c r="A83" s="1"/>
      <c r="B83" s="1"/>
      <c r="C83" s="1"/>
      <c r="D83" s="1"/>
      <c r="E83" s="1"/>
      <c r="G83" s="1"/>
      <c r="H83" s="1"/>
      <c r="I83" s="1"/>
    </row>
    <row r="84" spans="1:9" s="2" customFormat="1" x14ac:dyDescent="0.25">
      <c r="A84" s="1"/>
      <c r="B84" s="1"/>
      <c r="C84" s="1"/>
      <c r="D84" s="1"/>
      <c r="E84" s="1"/>
      <c r="G84" s="1"/>
      <c r="H84" s="1"/>
      <c r="I84" s="1"/>
    </row>
    <row r="85" spans="1:9" s="2" customFormat="1" x14ac:dyDescent="0.25">
      <c r="A85" s="1"/>
      <c r="B85" s="1"/>
      <c r="C85" s="1"/>
      <c r="D85" s="1"/>
      <c r="E85" s="1"/>
      <c r="G85" s="1"/>
      <c r="H85" s="1"/>
      <c r="I85" s="1"/>
    </row>
    <row r="86" spans="1:9" s="2" customFormat="1" x14ac:dyDescent="0.25">
      <c r="A86" s="1"/>
      <c r="B86" s="1"/>
      <c r="C86" s="1"/>
      <c r="D86" s="1"/>
      <c r="E86" s="1"/>
      <c r="G86" s="1"/>
      <c r="H86" s="1"/>
      <c r="I86" s="1"/>
    </row>
    <row r="87" spans="1:9" s="2" customFormat="1" x14ac:dyDescent="0.25">
      <c r="A87" s="1"/>
      <c r="B87" s="1"/>
      <c r="C87" s="1"/>
      <c r="D87" s="1"/>
      <c r="E87" s="1"/>
      <c r="G87" s="1"/>
      <c r="H87" s="1"/>
      <c r="I87" s="1"/>
    </row>
    <row r="88" spans="1:9" s="2" customFormat="1" x14ac:dyDescent="0.25">
      <c r="A88" s="1"/>
      <c r="B88" s="1"/>
      <c r="C88" s="1"/>
      <c r="D88" s="1"/>
      <c r="E88" s="1"/>
      <c r="G88" s="1"/>
      <c r="H88" s="1"/>
      <c r="I88" s="1"/>
    </row>
    <row r="89" spans="1:9" s="2" customFormat="1" x14ac:dyDescent="0.25">
      <c r="A89" s="1"/>
      <c r="B89" s="1"/>
      <c r="C89" s="1"/>
      <c r="D89" s="1"/>
      <c r="E89" s="1"/>
      <c r="G89" s="1"/>
      <c r="H89" s="1"/>
      <c r="I89" s="1"/>
    </row>
    <row r="90" spans="1:9" s="2" customFormat="1" x14ac:dyDescent="0.25">
      <c r="A90" s="1"/>
      <c r="B90" s="1"/>
      <c r="C90" s="1"/>
      <c r="D90" s="1"/>
      <c r="E90" s="1"/>
      <c r="G90" s="1"/>
      <c r="H90" s="1"/>
      <c r="I90" s="1"/>
    </row>
    <row r="91" spans="1:9" s="2" customFormat="1" x14ac:dyDescent="0.25">
      <c r="A91" s="1"/>
      <c r="B91" s="1"/>
      <c r="C91" s="1"/>
      <c r="D91" s="1"/>
      <c r="E91" s="1"/>
      <c r="G91" s="1"/>
      <c r="H91" s="1"/>
      <c r="I91" s="1"/>
    </row>
    <row r="92" spans="1:9" s="2" customFormat="1" x14ac:dyDescent="0.25">
      <c r="A92" s="1"/>
      <c r="B92" s="1"/>
      <c r="C92" s="1"/>
      <c r="D92" s="1"/>
      <c r="E92" s="1"/>
      <c r="G92" s="1"/>
      <c r="H92" s="1"/>
      <c r="I92" s="1"/>
    </row>
    <row r="93" spans="1:9" s="2" customFormat="1" x14ac:dyDescent="0.25">
      <c r="A93" s="1"/>
      <c r="B93" s="1"/>
      <c r="C93" s="1"/>
      <c r="D93" s="1"/>
      <c r="E93" s="1"/>
      <c r="G93" s="1"/>
      <c r="H93" s="1"/>
      <c r="I93" s="1"/>
    </row>
    <row r="94" spans="1:9" s="2" customFormat="1" x14ac:dyDescent="0.25">
      <c r="A94" s="1"/>
      <c r="B94" s="1"/>
      <c r="C94" s="1"/>
      <c r="D94" s="1"/>
      <c r="E94" s="1"/>
      <c r="G94" s="1"/>
      <c r="H94" s="1"/>
      <c r="I94" s="1"/>
    </row>
    <row r="110" spans="1:9" s="2" customFormat="1" x14ac:dyDescent="0.25">
      <c r="A110" s="1"/>
      <c r="B110" s="1"/>
      <c r="C110" s="8">
        <v>123987</v>
      </c>
      <c r="G110" s="1"/>
      <c r="H110" s="1"/>
      <c r="I110" s="1"/>
    </row>
  </sheetData>
  <sheetProtection algorithmName="SHA-512" hashValue="91xGNTafX7hAK/Z2xjIxs6yHakxdMf4ovxBUS706euPbANLi83JGJh6iG1valI7flBWDMeEGTYv//nZgF3md4A==" saltValue="x05d58dO8daOvLBO+MDsLw==" spinCount="100000" sheet="1" objects="1" scenarios="1"/>
  <mergeCells count="24">
    <mergeCell ref="B22:C22"/>
    <mergeCell ref="B23:C23"/>
    <mergeCell ref="B24:C24"/>
    <mergeCell ref="B25:C25"/>
    <mergeCell ref="B26:C26"/>
    <mergeCell ref="B19:C19"/>
    <mergeCell ref="G19:H19"/>
    <mergeCell ref="B9:C9"/>
    <mergeCell ref="G9:H9"/>
    <mergeCell ref="B10:C10"/>
    <mergeCell ref="G10:H10"/>
    <mergeCell ref="B12:C12"/>
    <mergeCell ref="B13:C13"/>
    <mergeCell ref="B15:C15"/>
    <mergeCell ref="F15:H15"/>
    <mergeCell ref="B16:C16"/>
    <mergeCell ref="B17:C17"/>
    <mergeCell ref="B18:C18"/>
    <mergeCell ref="D2:H2"/>
    <mergeCell ref="B5:C5"/>
    <mergeCell ref="B7:C7"/>
    <mergeCell ref="F7:H7"/>
    <mergeCell ref="B8:C8"/>
    <mergeCell ref="G8:H8"/>
  </mergeCells>
  <dataValidations count="10">
    <dataValidation type="list" allowBlank="1" showInputMessage="1" showErrorMessage="1" sqref="D12">
      <formula1>$D$62:$D$63</formula1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7">
      <formula1>D16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8">
      <formula1>D17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D19">
      <formula1>D18</formula1>
      <formula2>G5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" sqref="D16">
      <formula1>0</formula1>
      <formula2>G5</formula2>
    </dataValidation>
    <dataValidation type="list" allowBlank="1" showInputMessage="1" showErrorMessage="1" sqref="D22:D26">
      <formula1>$D$38:$D$40</formula1>
    </dataValidation>
    <dataValidation type="list" allowBlank="1" showInputMessage="1" showErrorMessage="1" sqref="D13">
      <formula1>$D$42:$D$46</formula1>
    </dataValidation>
    <dataValidation type="list" allowBlank="1" showInputMessage="1" showErrorMessage="1" sqref="D5">
      <formula1>$C$67:$C$70</formula1>
    </dataValidation>
    <dataValidation type="list" allowBlank="1" showInputMessage="1" showErrorMessage="1" sqref="D9">
      <formula1>$C$50:$C$57</formula1>
    </dataValidation>
    <dataValidation type="list" allowBlank="1" showInputMessage="1" showErrorMessage="1" sqref="D10">
      <formula1>$D$51:$D$52</formula1>
    </dataValidation>
  </dataValidations>
  <pageMargins left="0.43307086614173229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Система FRM</vt:lpstr>
      <vt:lpstr>Пример расчета</vt:lpstr>
      <vt:lpstr>'Пример расчета'!Область_печати</vt:lpstr>
      <vt:lpstr>'Система FRM'!Область_печати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2015-04-01T12:46:06Z</dcterms:modified>
</cp:coreProperties>
</file>